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rokaspetskevicius/Desktop/Forever Young/"/>
    </mc:Choice>
  </mc:AlternateContent>
  <xr:revisionPtr revIDLastSave="0" documentId="13_ncr:1_{FD4BE1E2-93B7-834B-90C3-322E4EB4710D}" xr6:coauthVersionLast="47" xr6:coauthVersionMax="47" xr10:uidLastSave="{00000000-0000-0000-0000-000000000000}"/>
  <bookViews>
    <workbookView xWindow="34540" yWindow="-2600" windowWidth="38400" windowHeight="21100" xr2:uid="{00000000-000D-0000-FFFF-FFFF00000000}"/>
  </bookViews>
  <sheets>
    <sheet name="Master" sheetId="6" r:id="rId1"/>
    <sheet name="Payroll &amp; Expences" sheetId="7" r:id="rId2"/>
    <sheet name="Timeline" sheetId="12" r:id="rId3"/>
    <sheet name="Pick List" sheetId="2" state="hidden" r:id="rId4"/>
  </sheets>
  <definedNames>
    <definedName name="abc">#REF!</definedName>
    <definedName name="Accrual__Type">#REF!</definedName>
    <definedName name="Accrual_Type">#REF!</definedName>
    <definedName name="arv_or_ins">#REF!</definedName>
    <definedName name="base_rate">#REF!</definedName>
    <definedName name="bridge">#REF!</definedName>
    <definedName name="Dutch">#REF!</definedName>
    <definedName name="Existing_property_type">#REF!</definedName>
    <definedName name="experience">#REF!</definedName>
    <definedName name="fico">#REF!</definedName>
    <definedName name="financing_rehab?">#REF!</definedName>
    <definedName name="FInished_property_type">#REF!</definedName>
    <definedName name="fix_and_flip">#REF!</definedName>
    <definedName name="fn">#REF!</definedName>
    <definedName name="Guaranty_type">#REF!</definedName>
    <definedName name="heavy">#REF!</definedName>
    <definedName name="i">#REF!</definedName>
    <definedName name="inexperience_less_than_740">#REF!</definedName>
    <definedName name="inexperienced_740">#REF!</definedName>
    <definedName name="initial_disbursement_max_loan">#REF!</definedName>
    <definedName name="IO_Regular">#REF!</definedName>
    <definedName name="L">#REF!</definedName>
    <definedName name="Loan_Purpose">#REF!</definedName>
    <definedName name="Loan_Structure">#REF!</definedName>
    <definedName name="Loan_type">#REF!</definedName>
    <definedName name="M">#REF!</definedName>
    <definedName name="max_arv">#REF!</definedName>
    <definedName name="max_loan_amt">#REF!</definedName>
    <definedName name="max_ltv_or_ltc">#REF!</definedName>
    <definedName name="mixed">#REF!</definedName>
    <definedName name="multi">#REF!</definedName>
    <definedName name="no_value">#REF!</definedName>
    <definedName name="Non_Dutch">#REF!</definedName>
    <definedName name="payoff">#REF!</definedName>
    <definedName name="PMT">#REF!</definedName>
    <definedName name="price_or_value">#REF!</definedName>
    <definedName name="Property_Type">#REF!</definedName>
    <definedName name="Purchase">#REF!</definedName>
    <definedName name="purpose">#REF!</definedName>
    <definedName name="r_">#REF!</definedName>
    <definedName name="r_12">#REF!</definedName>
    <definedName name="RATE">#REF!</definedName>
    <definedName name="rehab_or_taxes">#REF!</definedName>
    <definedName name="Rehab_type">#REF!</definedName>
    <definedName name="rental_income">#REF!</definedName>
    <definedName name="S">#REF!</definedName>
    <definedName name="transaction_type">#REF!</definedName>
    <definedName name="verified_ARV">#REF!</definedName>
    <definedName name="verified_as_is_value">#REF!</definedName>
    <definedName name="verified_loan_amount">#REF!</definedName>
    <definedName name="Y">#REF!</definedName>
    <definedName name="Y_Or_N">#REF!</definedName>
    <definedName name="Yes">#REF!</definedName>
    <definedName name="zi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6" l="1"/>
  <c r="H9" i="6"/>
  <c r="N43" i="7"/>
  <c r="N41" i="7"/>
  <c r="I41" i="7"/>
  <c r="K13" i="7"/>
  <c r="L13" i="7"/>
  <c r="M13" i="7"/>
  <c r="N13" i="7"/>
  <c r="J13" i="7"/>
  <c r="P16" i="7"/>
  <c r="P17" i="7"/>
  <c r="P10" i="7"/>
  <c r="P24" i="7"/>
  <c r="K40" i="7"/>
  <c r="L40" i="7"/>
  <c r="M40" i="7"/>
  <c r="N40" i="7"/>
  <c r="J40" i="7"/>
  <c r="K39" i="7"/>
  <c r="L39" i="7"/>
  <c r="M39" i="7"/>
  <c r="N39" i="7"/>
  <c r="J39" i="7"/>
  <c r="K34" i="7"/>
  <c r="L34" i="7"/>
  <c r="M34" i="7"/>
  <c r="N34" i="7"/>
  <c r="J34" i="7"/>
  <c r="J32" i="7"/>
  <c r="J31" i="7"/>
  <c r="J30" i="7"/>
  <c r="K28" i="7"/>
  <c r="L28" i="7"/>
  <c r="M28" i="7"/>
  <c r="N28" i="7"/>
  <c r="J28" i="7"/>
  <c r="K20" i="7"/>
  <c r="L20" i="7"/>
  <c r="M20" i="7"/>
  <c r="N20" i="7"/>
  <c r="J20" i="7"/>
  <c r="K18" i="7"/>
  <c r="L18" i="7"/>
  <c r="M18" i="7"/>
  <c r="N18" i="7"/>
  <c r="J18" i="7"/>
  <c r="I26" i="7"/>
  <c r="J26" i="7" s="1"/>
  <c r="K26" i="7" s="1"/>
  <c r="L26" i="7" s="1"/>
  <c r="M26" i="7" s="1"/>
  <c r="N26" i="7" s="1"/>
  <c r="I13" i="6"/>
  <c r="I14" i="6" s="1"/>
  <c r="H13" i="6"/>
  <c r="H14" i="6" s="1"/>
  <c r="I12" i="6"/>
  <c r="E12" i="6"/>
  <c r="F12" i="6"/>
  <c r="G12" i="6"/>
  <c r="H12" i="6"/>
  <c r="D12" i="6"/>
  <c r="I38" i="7"/>
  <c r="K38" i="7" s="1"/>
  <c r="M12" i="7"/>
  <c r="N12" i="7" s="1"/>
  <c r="I11" i="7"/>
  <c r="K11" i="7" s="1"/>
  <c r="I7" i="7"/>
  <c r="K7" i="7" s="1"/>
  <c r="I9" i="7"/>
  <c r="K9" i="7" s="1"/>
  <c r="I8" i="7"/>
  <c r="K8" i="7" s="1"/>
  <c r="J5" i="7"/>
  <c r="K5" i="7"/>
  <c r="L5" i="7"/>
  <c r="M5" i="7"/>
  <c r="N5" i="7"/>
  <c r="I5" i="7"/>
  <c r="P34" i="7" l="1"/>
  <c r="P18" i="7"/>
  <c r="J38" i="7"/>
  <c r="N38" i="7"/>
  <c r="M38" i="7"/>
  <c r="L38" i="7"/>
  <c r="J11" i="7"/>
  <c r="M11" i="7"/>
  <c r="N11" i="7"/>
  <c r="L11" i="7"/>
  <c r="J7" i="7"/>
  <c r="N7" i="7"/>
  <c r="M7" i="7"/>
  <c r="L7" i="7"/>
  <c r="K41" i="7"/>
  <c r="F16" i="6" s="1"/>
  <c r="N9" i="7"/>
  <c r="J9" i="7"/>
  <c r="M9" i="7"/>
  <c r="L9" i="7"/>
  <c r="J8" i="7"/>
  <c r="N8" i="7"/>
  <c r="M8" i="7"/>
  <c r="L8" i="7"/>
  <c r="P7" i="7" l="1"/>
  <c r="P46" i="7" s="1"/>
  <c r="H8" i="6"/>
  <c r="D16" i="6"/>
  <c r="J41" i="7"/>
  <c r="E16" i="6" s="1"/>
  <c r="L41" i="7"/>
  <c r="G16" i="6" s="1"/>
  <c r="I16" i="6"/>
  <c r="I18" i="6" s="1"/>
  <c r="M41" i="7"/>
  <c r="H16" i="6" s="1"/>
  <c r="H18" i="6" s="1"/>
  <c r="H7" i="6" l="1"/>
  <c r="I10" i="6" s="1"/>
  <c r="I7" i="6" s="1"/>
  <c r="I8" i="6" l="1"/>
  <c r="D20" i="6"/>
  <c r="I20" i="6"/>
  <c r="F20" i="6"/>
  <c r="E20" i="6"/>
  <c r="G20" i="6"/>
  <c r="H20" i="6"/>
  <c r="H24" i="6" l="1"/>
  <c r="H23" i="6"/>
  <c r="I24" i="6"/>
  <c r="I23" i="6"/>
  <c r="H21" i="6"/>
  <c r="I21" i="6"/>
  <c r="H25" i="6" l="1"/>
  <c r="I25" i="6"/>
  <c r="F14" i="6" l="1"/>
  <c r="F18" i="6" s="1"/>
  <c r="E14" i="6"/>
  <c r="E18" i="6" s="1"/>
  <c r="G14" i="6"/>
  <c r="G18" i="6" s="1"/>
  <c r="D14" i="6"/>
  <c r="D18" i="6" l="1"/>
  <c r="D21" i="6" s="1"/>
  <c r="D24" i="6"/>
  <c r="G23" i="6"/>
  <c r="G25" i="6"/>
  <c r="G24" i="6"/>
  <c r="E25" i="6"/>
  <c r="E23" i="6"/>
  <c r="E24" i="6"/>
  <c r="F23" i="6"/>
  <c r="F25" i="6"/>
  <c r="F24" i="6"/>
  <c r="E21" i="6"/>
  <c r="G21" i="6"/>
  <c r="F21" i="6"/>
  <c r="D25" i="6" l="1"/>
  <c r="D23" i="6"/>
</calcChain>
</file>

<file path=xl/sharedStrings.xml><?xml version="1.0" encoding="utf-8"?>
<sst xmlns="http://schemas.openxmlformats.org/spreadsheetml/2006/main" count="191" uniqueCount="160">
  <si>
    <t>Investment Type</t>
  </si>
  <si>
    <t>Property Type</t>
  </si>
  <si>
    <t>SFR</t>
  </si>
  <si>
    <t>Heavy Rehab</t>
  </si>
  <si>
    <t>2 Unit</t>
  </si>
  <si>
    <t>Light Rehab</t>
  </si>
  <si>
    <t>3 Unit</t>
  </si>
  <si>
    <t>Acquired as Rental</t>
  </si>
  <si>
    <t>4 Unit</t>
  </si>
  <si>
    <t>GUC</t>
  </si>
  <si>
    <t>Mixed Use</t>
  </si>
  <si>
    <t>GC for 3rd Parties</t>
  </si>
  <si>
    <t>Entitled Land</t>
  </si>
  <si>
    <t>Raw Land</t>
  </si>
  <si>
    <t>Commercial</t>
  </si>
  <si>
    <t>Multfamily</t>
  </si>
  <si>
    <t>Condo</t>
  </si>
  <si>
    <t>Townhome</t>
  </si>
  <si>
    <t>Total</t>
  </si>
  <si>
    <t>Fixed</t>
  </si>
  <si>
    <t>NOI</t>
  </si>
  <si>
    <t>Investment</t>
  </si>
  <si>
    <t>Income</t>
  </si>
  <si>
    <t>Professional Services</t>
  </si>
  <si>
    <t>Goal</t>
  </si>
  <si>
    <t>Marketing</t>
  </si>
  <si>
    <t>Legal</t>
  </si>
  <si>
    <t>CEO</t>
  </si>
  <si>
    <t>KARP</t>
  </si>
  <si>
    <t>Cashflow</t>
  </si>
  <si>
    <t>Project Information</t>
  </si>
  <si>
    <t>Sources</t>
  </si>
  <si>
    <t>Back of Envelope (For discussion purpose only)</t>
  </si>
  <si>
    <t>Project Address</t>
  </si>
  <si>
    <t>Hollywood, FL</t>
  </si>
  <si>
    <t>Equity - Class B</t>
  </si>
  <si>
    <t>Equity Class A2</t>
  </si>
  <si>
    <t>Timeline</t>
  </si>
  <si>
    <t>Total Sources</t>
  </si>
  <si>
    <t>EGI</t>
  </si>
  <si>
    <t>Debt Service</t>
  </si>
  <si>
    <t>Cash Flow</t>
  </si>
  <si>
    <t>DSCR</t>
  </si>
  <si>
    <t>ROE</t>
  </si>
  <si>
    <t>ROC</t>
  </si>
  <si>
    <t>Expense</t>
  </si>
  <si>
    <t>Accounting</t>
  </si>
  <si>
    <t>Nutritionist</t>
  </si>
  <si>
    <t>Logistics</t>
  </si>
  <si>
    <t>E-Commerce</t>
  </si>
  <si>
    <t>Branding</t>
  </si>
  <si>
    <t>Credibility</t>
  </si>
  <si>
    <t>Incorporate</t>
  </si>
  <si>
    <t>Organic</t>
  </si>
  <si>
    <t>Guest Articles</t>
  </si>
  <si>
    <t>Project name</t>
  </si>
  <si>
    <t>Description</t>
  </si>
  <si>
    <t>Category</t>
  </si>
  <si>
    <t>Employee</t>
  </si>
  <si>
    <t>Outsourced Staff</t>
  </si>
  <si>
    <t>Operational</t>
  </si>
  <si>
    <t>Item</t>
  </si>
  <si>
    <t>Website</t>
  </si>
  <si>
    <t>Social Media</t>
  </si>
  <si>
    <t>Events</t>
  </si>
  <si>
    <t>Shipping</t>
  </si>
  <si>
    <t>Forever Young</t>
  </si>
  <si>
    <t>Mo. 1</t>
  </si>
  <si>
    <t>Mo. 2</t>
  </si>
  <si>
    <t>Mo. 3</t>
  </si>
  <si>
    <t>Mo. 4</t>
  </si>
  <si>
    <t>Mo. 5</t>
  </si>
  <si>
    <t>Mo. 6</t>
  </si>
  <si>
    <t>Content</t>
  </si>
  <si>
    <t>Brand Strategy</t>
  </si>
  <si>
    <t>Brand purpose &amp; mission; Core values; Target audience &amp; personas; Market &amp; competitor analysis; Brand positioning; Brand promise; Tone of voice</t>
  </si>
  <si>
    <t>Visual Identity</t>
  </si>
  <si>
    <t>Logo system (primary, secondary, icon); Color palette; Typography system; Graphic elements &amp; patterns; Iconography; Imagery &amp; photography direction</t>
  </si>
  <si>
    <t>Brand Messaging</t>
  </si>
  <si>
    <t>Brand story &amp; narrative; Tagline &amp; slogans; Value propositions; Messaging pillars; Website copy framework; Compliance-aware claims language</t>
  </si>
  <si>
    <t>Brand Guidelines</t>
  </si>
  <si>
    <t>Logo usage rules; Color &amp; typography specs; Voice &amp; tone guidelines; Do’s &amp; don’ts; Cross-platform usage examples</t>
  </si>
  <si>
    <t>Digital Presence</t>
  </si>
  <si>
    <t>Website UX/UI design; Landing pages; Email templates; Social media visual system; Instagram grid &amp; content direction</t>
  </si>
  <si>
    <t>Product &amp; Packaging</t>
  </si>
  <si>
    <t>Packaging design; Label layout (regulatory-friendly); Unboxing experience; Sustainability considerations</t>
  </si>
  <si>
    <t>Marketing &amp; Launch Assets</t>
  </si>
  <si>
    <t>Brand launch strategy; Social media launch content; Ad creative direction; Influencer &amp; ambassador guidelines; Photography &amp; video art direction</t>
  </si>
  <si>
    <t>Trust &amp; Authority Elements</t>
  </si>
  <si>
    <t>Certifications &amp; seals; Educational content framework; Testimonials &amp; credibility assets; Scientific &amp; research communication style</t>
  </si>
  <si>
    <t>E-commerce</t>
  </si>
  <si>
    <t>Protocol Ai Integration</t>
  </si>
  <si>
    <t>Educational Aspect</t>
  </si>
  <si>
    <t>App</t>
  </si>
  <si>
    <t>All social media channels</t>
  </si>
  <si>
    <t>Payed</t>
  </si>
  <si>
    <t>PPC (Pay Per Click)</t>
  </si>
  <si>
    <t>Event (Soft Launch)</t>
  </si>
  <si>
    <t>Qualiy Educational Content for SEO)</t>
  </si>
  <si>
    <t>Protocols</t>
  </si>
  <si>
    <t>Partner with Doctors</t>
  </si>
  <si>
    <t>Partner with Nutritionists</t>
  </si>
  <si>
    <t>Partner with Sport Coaches</t>
  </si>
  <si>
    <t>Develop 12 Protocols (3x Fuel / Motion / Clarity / Recharge)</t>
  </si>
  <si>
    <t>Case Studies</t>
  </si>
  <si>
    <t>Product Curation</t>
  </si>
  <si>
    <t>Lab</t>
  </si>
  <si>
    <t>Partner with 3rd Party Lab (Local)</t>
  </si>
  <si>
    <t>Warehouse</t>
  </si>
  <si>
    <t>Aquire</t>
  </si>
  <si>
    <t>Production Line</t>
  </si>
  <si>
    <t>Set co-packing SOP's</t>
  </si>
  <si>
    <t>UPS, Fedex, USPS</t>
  </si>
  <si>
    <t>Doordash</t>
  </si>
  <si>
    <t>Partner with under 20min delivery service for impulse purchases</t>
  </si>
  <si>
    <t>Create an OA</t>
  </si>
  <si>
    <t>Brand Partnerships &amp; Deals</t>
  </si>
  <si>
    <t>Monhtly p&amp;L Statement</t>
  </si>
  <si>
    <t>Reports</t>
  </si>
  <si>
    <t>Tech</t>
  </si>
  <si>
    <t>Product Acquisition &amp; Relationships</t>
  </si>
  <si>
    <t>Refer to Timeline</t>
  </si>
  <si>
    <t xml:space="preserve">$ Per Hour </t>
  </si>
  <si>
    <t>Days Per Mo.</t>
  </si>
  <si>
    <t>CFO</t>
  </si>
  <si>
    <t>Project Manager</t>
  </si>
  <si>
    <t>PPC</t>
  </si>
  <si>
    <t>Pay Per Click</t>
  </si>
  <si>
    <t>All SM Platforms</t>
  </si>
  <si>
    <t>Launch</t>
  </si>
  <si>
    <t>AI</t>
  </si>
  <si>
    <t>Hours Per D.</t>
  </si>
  <si>
    <t>Doctors</t>
  </si>
  <si>
    <t>Sport Coaches</t>
  </si>
  <si>
    <t>per product</t>
  </si>
  <si>
    <t>per /mo.</t>
  </si>
  <si>
    <t>CTO</t>
  </si>
  <si>
    <t>Part Time</t>
  </si>
  <si>
    <t>All the features above (Apple + Android Platforms)</t>
  </si>
  <si>
    <t>Samples</t>
  </si>
  <si>
    <t>Product Samples</t>
  </si>
  <si>
    <t>Co-Packing</t>
  </si>
  <si>
    <t>Payroll &amp; expenses month by month to operate Forever Young for the first 6 mo.</t>
  </si>
  <si>
    <t>Claims &amp; Descriptions Copy</t>
  </si>
  <si>
    <t>Office/Warehouse</t>
  </si>
  <si>
    <t>To store and co-pack products + office</t>
  </si>
  <si>
    <t>Fixed Rate</t>
  </si>
  <si>
    <t>Average</t>
  </si>
  <si>
    <t>FOREVER YOUNG</t>
  </si>
  <si>
    <t>6 months</t>
  </si>
  <si>
    <t>Reduction</t>
  </si>
  <si>
    <t>Monhtly P&amp;L Statement</t>
  </si>
  <si>
    <t>Foreveryoung.com</t>
  </si>
  <si>
    <t>Develop a fully operational business with implemented SOPs, a validated proof of concept, early sales traction, on board vendors, and clear readiness for the next stage.</t>
  </si>
  <si>
    <t>Equity split</t>
  </si>
  <si>
    <t>Free up for 6 mo.</t>
  </si>
  <si>
    <t>Freeing up (6 mo.)</t>
  </si>
  <si>
    <t>Rquity Class A</t>
  </si>
  <si>
    <t>In-House Contribution</t>
  </si>
  <si>
    <t>Month-by-month operating expenses for Forever Young for the first six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</si>
</sst>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9" formatCode="0.0"/>
  </numFmts>
  <fonts count="19" x14ac:knownFonts="1">
    <font>
      <sz val="11"/>
      <color rgb="FF000000"/>
      <name val="Arial"/>
      <scheme val="minor"/>
    </font>
    <font>
      <sz val="11"/>
      <color theme="1"/>
      <name val="Arial"/>
      <family val="2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8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70C0"/>
      <name val="Arial"/>
      <family val="2"/>
      <scheme val="minor"/>
    </font>
    <font>
      <sz val="10"/>
      <color theme="4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i/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theme="5"/>
      <name val="Arial"/>
      <family val="2"/>
      <scheme val="minor"/>
    </font>
    <font>
      <i/>
      <sz val="10"/>
      <color rgb="FF000000"/>
      <name val="Arial"/>
      <family val="2"/>
      <scheme val="minor"/>
    </font>
    <font>
      <i/>
      <sz val="8"/>
      <color rgb="FF000000"/>
      <name val="Arial (Body)"/>
    </font>
    <font>
      <i/>
      <sz val="10"/>
      <color rgb="FFFFC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5" fillId="2" borderId="0" xfId="0" applyFont="1" applyFill="1"/>
    <xf numFmtId="0" fontId="6" fillId="0" borderId="0" xfId="0" applyFont="1"/>
    <xf numFmtId="0" fontId="6" fillId="0" borderId="1" xfId="0" applyFont="1" applyBorder="1"/>
    <xf numFmtId="0" fontId="5" fillId="0" borderId="0" xfId="0" applyFont="1"/>
    <xf numFmtId="0" fontId="5" fillId="2" borderId="0" xfId="0" applyFont="1" applyFill="1" applyAlignment="1">
      <alignment horizontal="right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14" fontId="8" fillId="0" borderId="5" xfId="1" applyNumberFormat="1" applyFont="1" applyBorder="1" applyAlignment="1">
      <alignment horizontal="right"/>
    </xf>
    <xf numFmtId="0" fontId="6" fillId="0" borderId="3" xfId="0" applyFont="1" applyBorder="1"/>
    <xf numFmtId="0" fontId="6" fillId="0" borderId="3" xfId="0" applyFont="1" applyBorder="1" applyAlignment="1">
      <alignment horizontal="right"/>
    </xf>
    <xf numFmtId="44" fontId="9" fillId="0" borderId="0" xfId="1" applyFont="1" applyBorder="1" applyAlignment="1">
      <alignment horizontal="right"/>
    </xf>
    <xf numFmtId="44" fontId="6" fillId="0" borderId="0" xfId="0" applyNumberFormat="1" applyFont="1" applyAlignment="1">
      <alignment horizontal="right"/>
    </xf>
    <xf numFmtId="44" fontId="7" fillId="0" borderId="6" xfId="1" applyFont="1" applyBorder="1" applyAlignment="1">
      <alignment horizontal="right"/>
    </xf>
    <xf numFmtId="0" fontId="11" fillId="0" borderId="0" xfId="0" applyFont="1"/>
    <xf numFmtId="0" fontId="7" fillId="0" borderId="7" xfId="0" applyFont="1" applyBorder="1"/>
    <xf numFmtId="0" fontId="0" fillId="0" borderId="7" xfId="0" applyBorder="1"/>
    <xf numFmtId="0" fontId="11" fillId="0" borderId="7" xfId="0" applyFont="1" applyBorder="1"/>
    <xf numFmtId="0" fontId="7" fillId="0" borderId="1" xfId="0" applyFont="1" applyBorder="1"/>
    <xf numFmtId="0" fontId="11" fillId="0" borderId="1" xfId="0" applyFont="1" applyBorder="1"/>
    <xf numFmtId="44" fontId="9" fillId="0" borderId="0" xfId="1" applyFont="1" applyBorder="1"/>
    <xf numFmtId="0" fontId="7" fillId="0" borderId="0" xfId="0" applyFont="1" applyBorder="1"/>
    <xf numFmtId="44" fontId="7" fillId="0" borderId="0" xfId="1" applyFont="1" applyBorder="1" applyAlignment="1">
      <alignment horizontal="right"/>
    </xf>
    <xf numFmtId="0" fontId="0" fillId="0" borderId="0" xfId="0" applyBorder="1"/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0" fillId="0" borderId="6" xfId="0" applyBorder="1"/>
    <xf numFmtId="0" fontId="7" fillId="0" borderId="0" xfId="0" applyFont="1" applyFill="1" applyBorder="1"/>
    <xf numFmtId="0" fontId="2" fillId="0" borderId="0" xfId="0" applyFont="1" applyBorder="1"/>
    <xf numFmtId="0" fontId="0" fillId="0" borderId="0" xfId="0" applyAlignment="1">
      <alignment wrapText="1"/>
    </xf>
    <xf numFmtId="0" fontId="3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3" borderId="6" xfId="0" applyFill="1" applyBorder="1"/>
    <xf numFmtId="0" fontId="0" fillId="3" borderId="0" xfId="0" applyFill="1" applyBorder="1"/>
    <xf numFmtId="0" fontId="0" fillId="3" borderId="0" xfId="0" applyFill="1"/>
    <xf numFmtId="0" fontId="7" fillId="0" borderId="7" xfId="0" applyFont="1" applyFill="1" applyBorder="1"/>
    <xf numFmtId="0" fontId="2" fillId="0" borderId="7" xfId="0" applyFont="1" applyBorder="1" applyAlignment="1">
      <alignment wrapText="1"/>
    </xf>
    <xf numFmtId="0" fontId="0" fillId="3" borderId="8" xfId="0" applyFill="1" applyBorder="1"/>
    <xf numFmtId="0" fontId="0" fillId="3" borderId="7" xfId="0" applyFill="1" applyBorder="1"/>
    <xf numFmtId="0" fontId="0" fillId="0" borderId="1" xfId="0" applyBorder="1" applyAlignment="1">
      <alignment wrapText="1"/>
    </xf>
    <xf numFmtId="0" fontId="0" fillId="0" borderId="9" xfId="0" applyBorder="1"/>
    <xf numFmtId="0" fontId="3" fillId="0" borderId="0" xfId="0" applyFont="1" applyBorder="1"/>
    <xf numFmtId="14" fontId="8" fillId="0" borderId="0" xfId="1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2" fillId="0" borderId="3" xfId="0" applyFont="1" applyBorder="1"/>
    <xf numFmtId="44" fontId="11" fillId="0" borderId="0" xfId="1" applyFont="1" applyAlignment="1">
      <alignment horizontal="left" wrapText="1"/>
    </xf>
    <xf numFmtId="44" fontId="12" fillId="0" borderId="3" xfId="1" applyFont="1" applyBorder="1" applyAlignment="1">
      <alignment horizontal="left" wrapText="1"/>
    </xf>
    <xf numFmtId="0" fontId="12" fillId="0" borderId="3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44" fontId="11" fillId="0" borderId="3" xfId="1" applyFont="1" applyBorder="1" applyAlignment="1">
      <alignment horizontal="left" wrapText="1"/>
    </xf>
    <xf numFmtId="0" fontId="11" fillId="0" borderId="3" xfId="0" applyFont="1" applyBorder="1" applyAlignment="1">
      <alignment horizontal="left"/>
    </xf>
    <xf numFmtId="44" fontId="11" fillId="0" borderId="0" xfId="1" applyFont="1" applyBorder="1" applyAlignment="1">
      <alignment horizontal="left" wrapText="1"/>
    </xf>
    <xf numFmtId="44" fontId="6" fillId="0" borderId="6" xfId="1" applyFont="1" applyBorder="1" applyAlignment="1">
      <alignment horizontal="right"/>
    </xf>
    <xf numFmtId="44" fontId="6" fillId="0" borderId="0" xfId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44" fontId="6" fillId="0" borderId="5" xfId="1" applyFont="1" applyBorder="1" applyAlignment="1">
      <alignment horizontal="right"/>
    </xf>
    <xf numFmtId="44" fontId="6" fillId="0" borderId="0" xfId="0" applyNumberFormat="1" applyFont="1" applyBorder="1" applyAlignment="1">
      <alignment horizontal="right"/>
    </xf>
    <xf numFmtId="44" fontId="6" fillId="0" borderId="0" xfId="0" applyNumberFormat="1" applyFont="1"/>
    <xf numFmtId="0" fontId="7" fillId="3" borderId="10" xfId="0" applyFont="1" applyFill="1" applyBorder="1"/>
    <xf numFmtId="44" fontId="6" fillId="3" borderId="10" xfId="0" applyNumberFormat="1" applyFont="1" applyFill="1" applyBorder="1"/>
    <xf numFmtId="0" fontId="0" fillId="0" borderId="0" xfId="0" applyFill="1" applyAlignment="1">
      <alignment wrapText="1"/>
    </xf>
    <xf numFmtId="0" fontId="0" fillId="0" borderId="6" xfId="0" applyFill="1" applyBorder="1"/>
    <xf numFmtId="0" fontId="0" fillId="0" borderId="0" xfId="0" applyFill="1" applyBorder="1"/>
    <xf numFmtId="0" fontId="6" fillId="0" borderId="0" xfId="0" applyFont="1" applyBorder="1"/>
    <xf numFmtId="0" fontId="11" fillId="0" borderId="0" xfId="0" applyFont="1" applyBorder="1" applyAlignment="1">
      <alignment horizontal="left"/>
    </xf>
    <xf numFmtId="44" fontId="11" fillId="0" borderId="7" xfId="1" applyFont="1" applyBorder="1" applyAlignment="1">
      <alignment horizontal="left" wrapText="1"/>
    </xf>
    <xf numFmtId="0" fontId="11" fillId="0" borderId="7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44" fontId="6" fillId="0" borderId="8" xfId="1" applyFont="1" applyBorder="1" applyAlignment="1">
      <alignment horizontal="right"/>
    </xf>
    <xf numFmtId="0" fontId="11" fillId="0" borderId="0" xfId="0" applyFont="1" applyBorder="1"/>
    <xf numFmtId="44" fontId="13" fillId="0" borderId="0" xfId="1" applyFont="1" applyBorder="1" applyAlignment="1">
      <alignment horizontal="left" wrapText="1"/>
    </xf>
    <xf numFmtId="44" fontId="11" fillId="0" borderId="1" xfId="1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44" fontId="6" fillId="0" borderId="9" xfId="1" applyFont="1" applyBorder="1" applyAlignment="1">
      <alignment horizontal="right"/>
    </xf>
    <xf numFmtId="44" fontId="6" fillId="0" borderId="1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4" fontId="11" fillId="0" borderId="0" xfId="0" applyNumberFormat="1" applyFont="1" applyBorder="1" applyAlignment="1">
      <alignment horizontal="left"/>
    </xf>
    <xf numFmtId="44" fontId="6" fillId="0" borderId="1" xfId="1" applyFont="1" applyBorder="1" applyAlignment="1">
      <alignment horizontal="right"/>
    </xf>
    <xf numFmtId="44" fontId="9" fillId="0" borderId="6" xfId="1" applyFont="1" applyBorder="1" applyAlignment="1">
      <alignment horizontal="right"/>
    </xf>
    <xf numFmtId="44" fontId="9" fillId="0" borderId="0" xfId="1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44" fontId="9" fillId="0" borderId="5" xfId="1" applyFont="1" applyBorder="1" applyAlignment="1">
      <alignment horizontal="right"/>
    </xf>
    <xf numFmtId="44" fontId="9" fillId="0" borderId="0" xfId="0" applyNumberFormat="1" applyFont="1" applyBorder="1" applyAlignment="1">
      <alignment horizontal="right"/>
    </xf>
    <xf numFmtId="0" fontId="5" fillId="0" borderId="0" xfId="0" applyFont="1" applyFill="1" applyBorder="1"/>
    <xf numFmtId="14" fontId="14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44" fontId="5" fillId="0" borderId="0" xfId="0" applyNumberFormat="1" applyFont="1" applyAlignment="1">
      <alignment horizontal="right"/>
    </xf>
    <xf numFmtId="44" fontId="5" fillId="0" borderId="0" xfId="0" applyNumberFormat="1" applyFont="1"/>
    <xf numFmtId="9" fontId="15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44" fontId="15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Fill="1" applyBorder="1"/>
    <xf numFmtId="44" fontId="6" fillId="0" borderId="0" xfId="0" applyNumberFormat="1" applyFont="1" applyAlignment="1">
      <alignment vertical="center"/>
    </xf>
    <xf numFmtId="9" fontId="7" fillId="0" borderId="0" xfId="2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/>
    <xf numFmtId="44" fontId="6" fillId="0" borderId="0" xfId="0" applyNumberFormat="1" applyFont="1" applyFill="1" applyBorder="1" applyAlignment="1">
      <alignment vertical="center"/>
    </xf>
    <xf numFmtId="9" fontId="7" fillId="0" borderId="0" xfId="2" applyFont="1" applyBorder="1" applyAlignment="1">
      <alignment horizontal="right" vertical="center"/>
    </xf>
    <xf numFmtId="44" fontId="6" fillId="0" borderId="0" xfId="0" applyNumberFormat="1" applyFont="1" applyFill="1" applyBorder="1"/>
    <xf numFmtId="44" fontId="11" fillId="0" borderId="3" xfId="1" applyFont="1" applyBorder="1" applyAlignment="1">
      <alignment vertical="center"/>
    </xf>
    <xf numFmtId="9" fontId="7" fillId="0" borderId="3" xfId="2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7" fillId="0" borderId="0" xfId="0" applyFont="1" applyFill="1" applyBorder="1" applyAlignment="1">
      <alignment vertical="top"/>
    </xf>
    <xf numFmtId="44" fontId="7" fillId="0" borderId="0" xfId="0" applyNumberFormat="1" applyFont="1" applyFill="1" applyBorder="1" applyAlignment="1">
      <alignment vertical="top"/>
    </xf>
    <xf numFmtId="9" fontId="10" fillId="0" borderId="0" xfId="0" applyNumberFormat="1" applyFont="1" applyFill="1" applyBorder="1" applyAlignment="1">
      <alignment horizontal="left"/>
    </xf>
    <xf numFmtId="10" fontId="10" fillId="0" borderId="0" xfId="0" applyNumberFormat="1" applyFont="1" applyFill="1" applyBorder="1" applyAlignment="1">
      <alignment horizontal="left"/>
    </xf>
    <xf numFmtId="9" fontId="9" fillId="0" borderId="1" xfId="0" applyNumberFormat="1" applyFont="1" applyBorder="1"/>
    <xf numFmtId="44" fontId="6" fillId="0" borderId="1" xfId="0" applyNumberFormat="1" applyFont="1" applyBorder="1"/>
    <xf numFmtId="9" fontId="9" fillId="0" borderId="0" xfId="0" applyNumberFormat="1" applyFont="1"/>
    <xf numFmtId="9" fontId="9" fillId="0" borderId="3" xfId="0" applyNumberFormat="1" applyFont="1" applyBorder="1"/>
    <xf numFmtId="44" fontId="6" fillId="0" borderId="3" xfId="0" applyNumberFormat="1" applyFont="1" applyBorder="1"/>
    <xf numFmtId="169" fontId="6" fillId="0" borderId="0" xfId="0" applyNumberFormat="1" applyFont="1"/>
    <xf numFmtId="10" fontId="6" fillId="0" borderId="0" xfId="0" applyNumberFormat="1" applyFont="1"/>
    <xf numFmtId="0" fontId="16" fillId="0" borderId="2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8" fillId="0" borderId="0" xfId="0" applyFont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F826-6052-6D4A-A66D-8223C69352C3}">
  <dimension ref="B2:M25"/>
  <sheetViews>
    <sheetView tabSelected="1" zoomScale="144" zoomScaleNormal="183" workbookViewId="0">
      <selection activeCell="E24" sqref="E24"/>
    </sheetView>
  </sheetViews>
  <sheetFormatPr baseColWidth="10" defaultRowHeight="13" x14ac:dyDescent="0.15"/>
  <cols>
    <col min="1" max="1" width="3" style="8" customWidth="1"/>
    <col min="2" max="2" width="18.5" style="8" customWidth="1"/>
    <col min="3" max="3" width="9.1640625" style="8" customWidth="1"/>
    <col min="4" max="4" width="13.1640625" style="8" bestFit="1" customWidth="1"/>
    <col min="5" max="5" width="13.33203125" style="8" customWidth="1"/>
    <col min="6" max="6" width="13.5" style="8" customWidth="1"/>
    <col min="7" max="7" width="19.33203125" style="8" bestFit="1" customWidth="1"/>
    <col min="8" max="8" width="13.5" style="8" customWidth="1"/>
    <col min="9" max="9" width="14" style="8" bestFit="1" customWidth="1"/>
    <col min="10" max="10" width="10.83203125" style="8"/>
    <col min="11" max="11" width="13.6640625" style="8" bestFit="1" customWidth="1"/>
    <col min="12" max="12" width="10.83203125" style="8"/>
    <col min="13" max="13" width="23.33203125" style="8" customWidth="1"/>
    <col min="14" max="16384" width="10.83203125" style="8"/>
  </cols>
  <sheetData>
    <row r="2" spans="2:13" x14ac:dyDescent="0.15">
      <c r="B2" s="7"/>
      <c r="C2" s="7"/>
      <c r="D2" s="7"/>
      <c r="E2" s="7"/>
      <c r="F2" s="7"/>
      <c r="G2" s="7"/>
      <c r="H2" s="7"/>
      <c r="I2" s="7"/>
      <c r="J2" s="96"/>
      <c r="K2" s="96"/>
      <c r="L2" s="96"/>
      <c r="M2" s="96"/>
    </row>
    <row r="3" spans="2:13" x14ac:dyDescent="0.15">
      <c r="B3" s="105" t="s">
        <v>148</v>
      </c>
      <c r="C3" s="105"/>
      <c r="D3" s="105"/>
      <c r="E3" s="105"/>
      <c r="F3" s="105"/>
      <c r="G3" s="105"/>
      <c r="H3" s="105"/>
      <c r="I3" s="105"/>
      <c r="J3" s="38"/>
      <c r="K3" s="38"/>
      <c r="L3" s="38"/>
      <c r="M3" s="38"/>
    </row>
    <row r="4" spans="2:13" x14ac:dyDescent="0.15">
      <c r="B4" s="13" t="s">
        <v>32</v>
      </c>
      <c r="C4" s="13"/>
      <c r="D4" s="13"/>
      <c r="E4" s="13"/>
      <c r="F4" s="13"/>
      <c r="G4" s="13"/>
      <c r="H4" s="13"/>
      <c r="I4" s="13"/>
      <c r="J4" s="106"/>
      <c r="K4" s="106"/>
      <c r="L4" s="106"/>
      <c r="M4" s="106"/>
    </row>
    <row r="5" spans="2:13" x14ac:dyDescent="0.15">
      <c r="J5" s="106"/>
      <c r="K5" s="106"/>
      <c r="L5" s="106"/>
      <c r="M5" s="106"/>
    </row>
    <row r="6" spans="2:13" x14ac:dyDescent="0.15">
      <c r="B6" s="7" t="s">
        <v>30</v>
      </c>
      <c r="C6" s="7"/>
      <c r="D6" s="7"/>
      <c r="F6" s="7" t="s">
        <v>31</v>
      </c>
      <c r="G6" s="7"/>
      <c r="H6" s="7"/>
      <c r="I6" s="11" t="s">
        <v>154</v>
      </c>
      <c r="J6" s="96"/>
      <c r="K6" s="96"/>
      <c r="L6" s="96"/>
      <c r="M6" s="96"/>
    </row>
    <row r="7" spans="2:13" ht="22" customHeight="1" x14ac:dyDescent="0.15">
      <c r="B7" s="8" t="s">
        <v>33</v>
      </c>
      <c r="C7" s="8" t="s">
        <v>34</v>
      </c>
      <c r="E7" s="130" t="s">
        <v>21</v>
      </c>
      <c r="F7" s="8" t="s">
        <v>35</v>
      </c>
      <c r="H7" s="107">
        <f>'Payroll &amp; Expences'!N43</f>
        <v>901860</v>
      </c>
      <c r="I7" s="108">
        <f>H7/I10</f>
        <v>0.75741364396032618</v>
      </c>
      <c r="J7" s="109"/>
      <c r="K7" s="106"/>
      <c r="L7" s="106"/>
      <c r="M7" s="110"/>
    </row>
    <row r="8" spans="2:13" x14ac:dyDescent="0.15">
      <c r="B8" s="8" t="s">
        <v>37</v>
      </c>
      <c r="C8" s="8" t="s">
        <v>149</v>
      </c>
      <c r="E8" s="131" t="s">
        <v>28</v>
      </c>
      <c r="F8" s="75" t="s">
        <v>36</v>
      </c>
      <c r="G8" s="75" t="s">
        <v>158</v>
      </c>
      <c r="H8" s="111">
        <f>(('Payroll &amp; Expences'!I7+'Payroll &amp; Expences'!J7+'Payroll &amp; Expences'!K7+'Payroll &amp; Expences'!L7+'Payroll &amp; Expences'!M7+'Payroll &amp; Expences'!N7)*'Payroll &amp; Expences'!F7+('Payroll &amp; Expences'!I10+'Payroll &amp; Expences'!K10)*'Payroll &amp; Expences'!F10+('Payroll &amp; Expences'!I16+'Payroll &amp; Expences'!L16)*'Payroll &amp; Expences'!F16+('Payroll &amp; Expences'!I17+'Payroll &amp; Expences'!M17)*'Payroll &amp; Expences'!F17+('Payroll &amp; Expences'!I18+'Payroll &amp; Expences'!J18+'Payroll &amp; Expences'!K18+'Payroll &amp; Expences'!L18+'Payroll &amp; Expences'!M18+'Payroll &amp; Expences'!N18)*'Payroll &amp; Expences'!F18+('Payroll &amp; Expences'!N24)*'Payroll &amp; Expences'!F24+('Payroll &amp; Expences'!I34+'Payroll &amp; Expences'!J34+'Payroll &amp; Expences'!K34+'Payroll &amp; Expences'!L34+'Payroll &amp; Expences'!M34+'Payroll &amp; Expences'!N34)*'Payroll &amp; Expences'!F34)*-1</f>
        <v>108850</v>
      </c>
      <c r="I8" s="112">
        <f>(H8+H9)/I10</f>
        <v>0.2425863560396738</v>
      </c>
      <c r="J8" s="109"/>
      <c r="K8" s="113">
        <f>H8+H9</f>
        <v>288850</v>
      </c>
      <c r="L8" s="106"/>
      <c r="M8" s="113"/>
    </row>
    <row r="9" spans="2:13" ht="14" thickBot="1" x14ac:dyDescent="0.2">
      <c r="B9" s="8" t="s">
        <v>62</v>
      </c>
      <c r="C9" s="16" t="s">
        <v>152</v>
      </c>
      <c r="E9" s="132"/>
      <c r="F9" s="20" t="s">
        <v>157</v>
      </c>
      <c r="G9" s="20" t="s">
        <v>156</v>
      </c>
      <c r="H9" s="114">
        <f>SUM('Payroll &amp; Expences'!I13:N13)</f>
        <v>180000</v>
      </c>
      <c r="I9" s="115"/>
      <c r="J9" s="109"/>
      <c r="L9" s="106"/>
      <c r="M9" s="113"/>
    </row>
    <row r="10" spans="2:13" ht="95" customHeight="1" thickBot="1" x14ac:dyDescent="0.2">
      <c r="B10" s="116" t="s">
        <v>24</v>
      </c>
      <c r="C10" s="128" t="s">
        <v>153</v>
      </c>
      <c r="D10" s="129"/>
      <c r="H10" s="117" t="s">
        <v>38</v>
      </c>
      <c r="I10" s="118">
        <f>SUM(H7:H9)</f>
        <v>1190710</v>
      </c>
      <c r="J10" s="106"/>
      <c r="K10" s="106"/>
      <c r="L10" s="119"/>
      <c r="M10" s="113"/>
    </row>
    <row r="11" spans="2:13" x14ac:dyDescent="0.15">
      <c r="J11" s="106"/>
      <c r="K11" s="106"/>
      <c r="L11" s="120"/>
      <c r="M11" s="113"/>
    </row>
    <row r="12" spans="2:13" x14ac:dyDescent="0.15">
      <c r="B12" s="7" t="s">
        <v>29</v>
      </c>
      <c r="C12" s="7"/>
      <c r="D12" s="7" t="str">
        <f>Timeline!E5</f>
        <v>Mo. 1</v>
      </c>
      <c r="E12" s="7" t="str">
        <f>Timeline!F5</f>
        <v>Mo. 2</v>
      </c>
      <c r="F12" s="7" t="str">
        <f>Timeline!G5</f>
        <v>Mo. 3</v>
      </c>
      <c r="G12" s="7" t="str">
        <f>Timeline!H5</f>
        <v>Mo. 4</v>
      </c>
      <c r="H12" s="7" t="str">
        <f>Timeline!I5</f>
        <v>Mo. 5</v>
      </c>
      <c r="I12" s="7" t="str">
        <f>Timeline!J5</f>
        <v>Mo. 6</v>
      </c>
    </row>
    <row r="13" spans="2:13" x14ac:dyDescent="0.15">
      <c r="B13" s="9" t="s">
        <v>22</v>
      </c>
      <c r="C13" s="121"/>
      <c r="D13" s="122">
        <v>0</v>
      </c>
      <c r="E13" s="122">
        <v>0</v>
      </c>
      <c r="F13" s="122">
        <v>0</v>
      </c>
      <c r="G13" s="122">
        <v>0</v>
      </c>
      <c r="H13" s="122">
        <f>2*(SUM('Payroll &amp; Expences'!M22:M23))</f>
        <v>35000</v>
      </c>
      <c r="I13" s="122">
        <f>2*(SUM('Payroll &amp; Expences'!N22:N23))</f>
        <v>55000</v>
      </c>
    </row>
    <row r="14" spans="2:13" x14ac:dyDescent="0.15">
      <c r="B14" s="8" t="s">
        <v>39</v>
      </c>
      <c r="D14" s="69">
        <f>D13</f>
        <v>0</v>
      </c>
      <c r="E14" s="69">
        <f t="shared" ref="E14:G14" si="0">E13</f>
        <v>0</v>
      </c>
      <c r="F14" s="69">
        <f t="shared" si="0"/>
        <v>0</v>
      </c>
      <c r="G14" s="69">
        <f t="shared" si="0"/>
        <v>0</v>
      </c>
      <c r="H14" s="69">
        <f>H13</f>
        <v>35000</v>
      </c>
      <c r="I14" s="69">
        <f>I13</f>
        <v>55000</v>
      </c>
    </row>
    <row r="16" spans="2:13" x14ac:dyDescent="0.15">
      <c r="B16" s="8" t="s">
        <v>45</v>
      </c>
      <c r="C16" s="123"/>
      <c r="D16" s="69">
        <f>'Payroll &amp; Expences'!I41*-1</f>
        <v>-254760</v>
      </c>
      <c r="E16" s="69">
        <f>'Payroll &amp; Expences'!J41*-1</f>
        <v>-143760</v>
      </c>
      <c r="F16" s="69">
        <f>'Payroll &amp; Expences'!K41*-1</f>
        <v>-153760</v>
      </c>
      <c r="G16" s="69">
        <f>'Payroll &amp; Expences'!L41*-1</f>
        <v>-155260</v>
      </c>
      <c r="H16" s="69">
        <f>'Payroll &amp; Expences'!M41*-1</f>
        <v>-169660</v>
      </c>
      <c r="I16" s="69">
        <f>'Payroll &amp; Expences'!N41*-1</f>
        <v>-204660</v>
      </c>
    </row>
    <row r="18" spans="2:9" x14ac:dyDescent="0.15">
      <c r="B18" s="8" t="s">
        <v>20</v>
      </c>
      <c r="D18" s="69">
        <f>(D14-D16)*-1</f>
        <v>-254760</v>
      </c>
      <c r="E18" s="69">
        <f t="shared" ref="E18:I18" si="1">(E14-E16)*-1</f>
        <v>-143760</v>
      </c>
      <c r="F18" s="69">
        <f t="shared" si="1"/>
        <v>-153760</v>
      </c>
      <c r="G18" s="69">
        <f t="shared" si="1"/>
        <v>-155260</v>
      </c>
      <c r="H18" s="69">
        <f t="shared" si="1"/>
        <v>-204660</v>
      </c>
      <c r="I18" s="69">
        <f t="shared" si="1"/>
        <v>-259660</v>
      </c>
    </row>
    <row r="20" spans="2:9" ht="14" thickBot="1" x14ac:dyDescent="0.2">
      <c r="B20" s="20" t="s">
        <v>40</v>
      </c>
      <c r="C20" s="124">
        <v>7.0000000000000007E-2</v>
      </c>
      <c r="D20" s="125">
        <f>($H$7*$C$20*-1)/12</f>
        <v>-5260.85</v>
      </c>
      <c r="E20" s="125">
        <f>($H$7*$C$20*-1)/12</f>
        <v>-5260.85</v>
      </c>
      <c r="F20" s="125">
        <f>($H$7*$C$20*-1)/12</f>
        <v>-5260.85</v>
      </c>
      <c r="G20" s="125">
        <f>($H$7*$C$20*-1)/12</f>
        <v>-5260.85</v>
      </c>
      <c r="H20" s="125">
        <f>($H$7*$C$20*-1)/12</f>
        <v>-5260.85</v>
      </c>
      <c r="I20" s="125">
        <f>($H$7*$C$20*-1)/12</f>
        <v>-5260.85</v>
      </c>
    </row>
    <row r="21" spans="2:9" x14ac:dyDescent="0.15">
      <c r="B21" s="8" t="s">
        <v>41</v>
      </c>
      <c r="D21" s="69">
        <f>D18+D20</f>
        <v>-260020.85</v>
      </c>
      <c r="E21" s="69">
        <f t="shared" ref="E21:I21" si="2">E18+E20</f>
        <v>-149020.85</v>
      </c>
      <c r="F21" s="69">
        <f t="shared" si="2"/>
        <v>-159020.85</v>
      </c>
      <c r="G21" s="69">
        <f t="shared" si="2"/>
        <v>-160520.85</v>
      </c>
      <c r="H21" s="69">
        <f t="shared" si="2"/>
        <v>-209920.85</v>
      </c>
      <c r="I21" s="69">
        <f t="shared" si="2"/>
        <v>-264920.84999999998</v>
      </c>
    </row>
    <row r="23" spans="2:9" x14ac:dyDescent="0.15">
      <c r="B23" s="8" t="s">
        <v>42</v>
      </c>
      <c r="D23" s="126">
        <f>D18/D20*-1</f>
        <v>-48.42563464078998</v>
      </c>
      <c r="E23" s="126">
        <f t="shared" ref="E23:I23" si="3">E18/E20*-1</f>
        <v>-27.326382618778332</v>
      </c>
      <c r="F23" s="126">
        <f t="shared" si="3"/>
        <v>-29.227216134274876</v>
      </c>
      <c r="G23" s="126">
        <f t="shared" si="3"/>
        <v>-29.512341161599359</v>
      </c>
      <c r="H23" s="126">
        <f t="shared" si="3"/>
        <v>-38.90245872815229</v>
      </c>
      <c r="I23" s="126">
        <f t="shared" si="3"/>
        <v>-49.357043063383287</v>
      </c>
    </row>
    <row r="24" spans="2:9" x14ac:dyDescent="0.15">
      <c r="B24" s="8" t="s">
        <v>43</v>
      </c>
      <c r="D24" s="127">
        <f>((D20/D18)+100%)*-1</f>
        <v>-1.0206502198147276</v>
      </c>
      <c r="E24" s="127">
        <f t="shared" ref="E24:I24" si="4">((E20/E18)+100%)*-1</f>
        <v>-1.0365946716750138</v>
      </c>
      <c r="F24" s="127">
        <f t="shared" si="4"/>
        <v>-1.0342146852237253</v>
      </c>
      <c r="G24" s="127">
        <f>((G20/G18)+100%)*-1</f>
        <v>-1.0338841298467087</v>
      </c>
      <c r="H24" s="127">
        <f t="shared" si="4"/>
        <v>-1.0257053161340761</v>
      </c>
      <c r="I24" s="127">
        <f t="shared" si="4"/>
        <v>-1.0202605330046985</v>
      </c>
    </row>
    <row r="25" spans="2:9" x14ac:dyDescent="0.15">
      <c r="B25" s="8" t="s">
        <v>44</v>
      </c>
      <c r="D25" s="127">
        <f>D18/$I$10</f>
        <v>-0.21395637896717085</v>
      </c>
      <c r="E25" s="127">
        <f>E18/$I$10</f>
        <v>-0.12073468770733428</v>
      </c>
      <c r="F25" s="127">
        <f>F18/$I$10</f>
        <v>-0.12913303827128353</v>
      </c>
      <c r="G25" s="127">
        <f>G18/$I$10</f>
        <v>-0.13039279085587591</v>
      </c>
      <c r="H25" s="127">
        <f>H18/$I$10</f>
        <v>-0.17188064264178515</v>
      </c>
      <c r="I25" s="127">
        <f>I18/$I$10</f>
        <v>-0.21807157074350597</v>
      </c>
    </row>
  </sheetData>
  <mergeCells count="5">
    <mergeCell ref="B3:I3"/>
    <mergeCell ref="B4:I4"/>
    <mergeCell ref="C10:D10"/>
    <mergeCell ref="I8:I9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C83D9-D0A9-8746-B999-A189793883F1}">
  <dimension ref="B1:P49"/>
  <sheetViews>
    <sheetView zoomScale="142" workbookViewId="0">
      <pane ySplit="5" topLeftCell="A6" activePane="bottomLeft" state="frozen"/>
      <selection pane="bottomLeft" activeCell="K19" sqref="K19"/>
    </sheetView>
  </sheetViews>
  <sheetFormatPr baseColWidth="10" defaultRowHeight="13" x14ac:dyDescent="0.15"/>
  <cols>
    <col min="1" max="1" width="2.83203125" style="8" customWidth="1"/>
    <col min="2" max="2" width="19.83203125" style="14" customWidth="1"/>
    <col min="3" max="3" width="13.83203125" style="25" customWidth="1"/>
    <col min="4" max="4" width="18.5" style="60" bestFit="1" customWidth="1"/>
    <col min="5" max="5" width="11.1640625" style="55" bestFit="1" customWidth="1"/>
    <col min="6" max="6" width="11.1640625" style="55" customWidth="1"/>
    <col min="7" max="7" width="12.1640625" style="55" bestFit="1" customWidth="1"/>
    <col min="8" max="8" width="11" style="15" customWidth="1"/>
    <col min="9" max="9" width="12.1640625" style="8" bestFit="1" customWidth="1"/>
    <col min="10" max="11" width="11.83203125" style="8" bestFit="1" customWidth="1"/>
    <col min="12" max="13" width="12.1640625" style="8" bestFit="1" customWidth="1"/>
    <col min="14" max="14" width="12.83203125" style="8" bestFit="1" customWidth="1"/>
    <col min="15" max="15" width="11.1640625" style="8" bestFit="1" customWidth="1"/>
    <col min="16" max="16" width="12.1640625" style="8" bestFit="1" customWidth="1"/>
    <col min="17" max="16384" width="10.83203125" style="8"/>
  </cols>
  <sheetData>
    <row r="1" spans="2:16" x14ac:dyDescent="0.15">
      <c r="D1" s="57"/>
      <c r="I1" s="65"/>
      <c r="J1" s="15"/>
      <c r="P1" s="10"/>
    </row>
    <row r="2" spans="2:16" x14ac:dyDescent="0.15">
      <c r="B2" s="14" t="s">
        <v>55</v>
      </c>
      <c r="C2" s="25" t="s">
        <v>66</v>
      </c>
      <c r="D2" s="57"/>
      <c r="I2" s="65"/>
      <c r="J2" s="15"/>
      <c r="P2" s="10"/>
    </row>
    <row r="3" spans="2:16" x14ac:dyDescent="0.15">
      <c r="B3" s="14" t="s">
        <v>56</v>
      </c>
      <c r="C3" s="25" t="s">
        <v>142</v>
      </c>
      <c r="D3" s="57"/>
      <c r="I3" s="65"/>
      <c r="J3" s="15"/>
      <c r="P3" s="10"/>
    </row>
    <row r="4" spans="2:16" x14ac:dyDescent="0.15">
      <c r="P4" s="10"/>
    </row>
    <row r="5" spans="2:16" ht="15" thickBot="1" x14ac:dyDescent="0.2">
      <c r="B5" s="17" t="s">
        <v>57</v>
      </c>
      <c r="C5" s="56" t="s">
        <v>58</v>
      </c>
      <c r="D5" s="58" t="s">
        <v>56</v>
      </c>
      <c r="E5" s="59" t="s">
        <v>131</v>
      </c>
      <c r="F5" s="59" t="s">
        <v>150</v>
      </c>
      <c r="G5" s="59" t="s">
        <v>123</v>
      </c>
      <c r="H5" s="18" t="s">
        <v>122</v>
      </c>
      <c r="I5" s="19" t="str">
        <f>Timeline!E5</f>
        <v>Mo. 1</v>
      </c>
      <c r="J5" s="19" t="str">
        <f>Timeline!F5</f>
        <v>Mo. 2</v>
      </c>
      <c r="K5" s="19" t="str">
        <f>Timeline!G5</f>
        <v>Mo. 3</v>
      </c>
      <c r="L5" s="19" t="str">
        <f>Timeline!H5</f>
        <v>Mo. 4</v>
      </c>
      <c r="M5" s="19" t="str">
        <f>Timeline!I5</f>
        <v>Mo. 5</v>
      </c>
      <c r="N5" s="19" t="str">
        <f>Timeline!J5</f>
        <v>Mo. 6</v>
      </c>
      <c r="O5" s="54"/>
      <c r="P5" s="97"/>
    </row>
    <row r="6" spans="2:16" x14ac:dyDescent="0.15">
      <c r="B6" s="26" t="s">
        <v>60</v>
      </c>
      <c r="C6" s="28"/>
      <c r="D6" s="77"/>
      <c r="E6" s="78"/>
      <c r="F6" s="78"/>
      <c r="G6" s="78"/>
      <c r="H6" s="79"/>
      <c r="I6" s="80"/>
      <c r="J6" s="79"/>
      <c r="K6" s="79"/>
      <c r="L6" s="79"/>
      <c r="M6" s="79"/>
      <c r="N6" s="79"/>
      <c r="O6" s="15"/>
      <c r="P6" s="98"/>
    </row>
    <row r="7" spans="2:16" x14ac:dyDescent="0.15">
      <c r="B7" s="32"/>
      <c r="C7" s="81" t="s">
        <v>27</v>
      </c>
      <c r="D7" s="63"/>
      <c r="E7" s="93">
        <v>8</v>
      </c>
      <c r="F7" s="101">
        <v>-0.5</v>
      </c>
      <c r="G7" s="93">
        <v>22</v>
      </c>
      <c r="H7" s="22">
        <v>75</v>
      </c>
      <c r="I7" s="64">
        <f>E7*G7*H7</f>
        <v>13200</v>
      </c>
      <c r="J7" s="64">
        <f>$I$7</f>
        <v>13200</v>
      </c>
      <c r="K7" s="64">
        <f t="shared" ref="K7:N7" si="0">$I$7</f>
        <v>13200</v>
      </c>
      <c r="L7" s="64">
        <f t="shared" si="0"/>
        <v>13200</v>
      </c>
      <c r="M7" s="64">
        <f t="shared" si="0"/>
        <v>13200</v>
      </c>
      <c r="N7" s="64">
        <f t="shared" si="0"/>
        <v>13200</v>
      </c>
      <c r="O7" s="23"/>
      <c r="P7" s="99">
        <f>SUM(I7:N7)*F7*-1</f>
        <v>39600</v>
      </c>
    </row>
    <row r="8" spans="2:16" x14ac:dyDescent="0.15">
      <c r="B8" s="32"/>
      <c r="C8" s="81" t="s">
        <v>124</v>
      </c>
      <c r="D8" s="63"/>
      <c r="E8" s="93">
        <v>2</v>
      </c>
      <c r="F8" s="102"/>
      <c r="G8" s="93">
        <v>22</v>
      </c>
      <c r="H8" s="22">
        <v>100</v>
      </c>
      <c r="I8" s="64">
        <f>E8*G8*H8</f>
        <v>4400</v>
      </c>
      <c r="J8" s="68">
        <f>$I$8</f>
        <v>4400</v>
      </c>
      <c r="K8" s="68">
        <f t="shared" ref="K8:N8" si="1">$I$8</f>
        <v>4400</v>
      </c>
      <c r="L8" s="68">
        <f t="shared" si="1"/>
        <v>4400</v>
      </c>
      <c r="M8" s="68">
        <f t="shared" si="1"/>
        <v>4400</v>
      </c>
      <c r="N8" s="68">
        <f t="shared" si="1"/>
        <v>4400</v>
      </c>
      <c r="O8" s="23"/>
      <c r="P8" s="99"/>
    </row>
    <row r="9" spans="2:16" ht="28" x14ac:dyDescent="0.15">
      <c r="B9" s="32"/>
      <c r="C9" s="81" t="s">
        <v>125</v>
      </c>
      <c r="D9" s="63" t="s">
        <v>120</v>
      </c>
      <c r="E9" s="93">
        <v>8</v>
      </c>
      <c r="F9" s="102"/>
      <c r="G9" s="93">
        <v>22</v>
      </c>
      <c r="H9" s="22">
        <v>60</v>
      </c>
      <c r="I9" s="64">
        <f>E9*G9*H9</f>
        <v>10560</v>
      </c>
      <c r="J9" s="68">
        <f>$I$9</f>
        <v>10560</v>
      </c>
      <c r="K9" s="68">
        <f t="shared" ref="K9:N9" si="2">$I$9</f>
        <v>10560</v>
      </c>
      <c r="L9" s="68">
        <f t="shared" si="2"/>
        <v>10560</v>
      </c>
      <c r="M9" s="68">
        <f t="shared" si="2"/>
        <v>10560</v>
      </c>
      <c r="N9" s="68">
        <f t="shared" si="2"/>
        <v>10560</v>
      </c>
      <c r="O9" s="23"/>
      <c r="P9" s="99"/>
    </row>
    <row r="10" spans="2:16" ht="14" x14ac:dyDescent="0.15">
      <c r="B10" s="32"/>
      <c r="C10" s="81" t="s">
        <v>50</v>
      </c>
      <c r="D10" s="82" t="s">
        <v>121</v>
      </c>
      <c r="E10" s="76" t="s">
        <v>146</v>
      </c>
      <c r="F10" s="101">
        <v>-0.35</v>
      </c>
      <c r="G10" s="76"/>
      <c r="H10" s="66"/>
      <c r="I10" s="91">
        <v>50000</v>
      </c>
      <c r="J10" s="68"/>
      <c r="K10" s="95">
        <v>25000</v>
      </c>
      <c r="L10" s="68"/>
      <c r="M10" s="68"/>
      <c r="N10" s="68"/>
      <c r="O10" s="23"/>
      <c r="P10" s="99">
        <f t="shared" ref="P10:P34" si="3">SUM(I10:N10)*F10*-1</f>
        <v>26250</v>
      </c>
    </row>
    <row r="11" spans="2:16" ht="14" x14ac:dyDescent="0.15">
      <c r="B11" s="32"/>
      <c r="C11" s="75" t="s">
        <v>136</v>
      </c>
      <c r="D11" s="63" t="s">
        <v>137</v>
      </c>
      <c r="E11" s="93">
        <v>2</v>
      </c>
      <c r="F11" s="102"/>
      <c r="G11" s="93">
        <v>22</v>
      </c>
      <c r="H11" s="22">
        <v>75</v>
      </c>
      <c r="I11" s="64">
        <f>E11*G11*H11</f>
        <v>3300</v>
      </c>
      <c r="J11" s="68">
        <f>$I$11</f>
        <v>3300</v>
      </c>
      <c r="K11" s="68">
        <f t="shared" ref="K11:N11" si="4">$I$11</f>
        <v>3300</v>
      </c>
      <c r="L11" s="68">
        <f t="shared" si="4"/>
        <v>3300</v>
      </c>
      <c r="M11" s="68">
        <f t="shared" si="4"/>
        <v>3300</v>
      </c>
      <c r="N11" s="68">
        <f t="shared" si="4"/>
        <v>3300</v>
      </c>
      <c r="O11" s="23"/>
      <c r="P11" s="99"/>
    </row>
    <row r="12" spans="2:16" x14ac:dyDescent="0.15">
      <c r="B12" s="32"/>
      <c r="C12" s="75" t="s">
        <v>141</v>
      </c>
      <c r="D12" s="63"/>
      <c r="E12" s="93">
        <v>8</v>
      </c>
      <c r="F12" s="102"/>
      <c r="G12" s="93">
        <v>22</v>
      </c>
      <c r="H12" s="22">
        <v>25</v>
      </c>
      <c r="I12" s="75"/>
      <c r="J12" s="68"/>
      <c r="K12" s="68"/>
      <c r="L12" s="68"/>
      <c r="M12" s="64">
        <f>E12*G12*H12</f>
        <v>4400</v>
      </c>
      <c r="N12" s="68">
        <f>$M$12</f>
        <v>4400</v>
      </c>
      <c r="O12" s="23"/>
      <c r="P12" s="99"/>
    </row>
    <row r="13" spans="2:16" ht="14" x14ac:dyDescent="0.15">
      <c r="B13" s="32"/>
      <c r="C13" s="75" t="s">
        <v>28</v>
      </c>
      <c r="D13" s="63" t="s">
        <v>155</v>
      </c>
      <c r="E13" s="93"/>
      <c r="F13" s="102"/>
      <c r="G13" s="93"/>
      <c r="H13" s="22"/>
      <c r="I13" s="31">
        <v>30000</v>
      </c>
      <c r="J13" s="68">
        <f>$I$13</f>
        <v>30000</v>
      </c>
      <c r="K13" s="68">
        <f t="shared" ref="K13:N13" si="5">$I$13</f>
        <v>30000</v>
      </c>
      <c r="L13" s="68">
        <f t="shared" si="5"/>
        <v>30000</v>
      </c>
      <c r="M13" s="68">
        <f t="shared" si="5"/>
        <v>30000</v>
      </c>
      <c r="N13" s="68">
        <f t="shared" si="5"/>
        <v>30000</v>
      </c>
      <c r="O13" s="23"/>
      <c r="P13" s="99"/>
    </row>
    <row r="14" spans="2:16" x14ac:dyDescent="0.15">
      <c r="B14" s="29" t="s">
        <v>19</v>
      </c>
      <c r="C14" s="30"/>
      <c r="D14" s="83"/>
      <c r="E14" s="84"/>
      <c r="F14" s="103"/>
      <c r="G14" s="84"/>
      <c r="H14" s="85"/>
      <c r="I14" s="86"/>
      <c r="J14" s="87"/>
      <c r="K14" s="87"/>
      <c r="L14" s="87"/>
      <c r="M14" s="87"/>
      <c r="N14" s="87"/>
      <c r="O14" s="23"/>
      <c r="P14" s="99"/>
    </row>
    <row r="15" spans="2:16" x14ac:dyDescent="0.15">
      <c r="B15" s="32"/>
      <c r="C15" s="81" t="s">
        <v>119</v>
      </c>
      <c r="D15" s="63"/>
      <c r="E15" s="76"/>
      <c r="F15" s="102"/>
      <c r="G15" s="76"/>
      <c r="H15" s="66"/>
      <c r="I15" s="64"/>
      <c r="J15" s="68"/>
      <c r="K15" s="68"/>
      <c r="L15" s="68"/>
      <c r="M15" s="68"/>
      <c r="N15" s="68"/>
      <c r="O15" s="23"/>
      <c r="P15" s="99"/>
    </row>
    <row r="16" spans="2:16" ht="14" x14ac:dyDescent="0.15">
      <c r="B16" s="32"/>
      <c r="C16" s="81"/>
      <c r="D16" s="63" t="s">
        <v>62</v>
      </c>
      <c r="E16" s="76" t="s">
        <v>146</v>
      </c>
      <c r="F16" s="101">
        <v>-0.2</v>
      </c>
      <c r="G16" s="76"/>
      <c r="H16" s="66"/>
      <c r="I16" s="91">
        <v>25000</v>
      </c>
      <c r="J16" s="68"/>
      <c r="K16" s="68"/>
      <c r="L16" s="95">
        <v>25000</v>
      </c>
      <c r="M16" s="68"/>
      <c r="N16" s="68"/>
      <c r="O16" s="23"/>
      <c r="P16" s="99">
        <f t="shared" si="3"/>
        <v>10000</v>
      </c>
    </row>
    <row r="17" spans="2:16" ht="14" x14ac:dyDescent="0.15">
      <c r="B17" s="32"/>
      <c r="C17" s="81"/>
      <c r="D17" s="63" t="s">
        <v>93</v>
      </c>
      <c r="E17" s="76" t="s">
        <v>146</v>
      </c>
      <c r="F17" s="101">
        <v>-0.1</v>
      </c>
      <c r="G17" s="76"/>
      <c r="H17" s="66"/>
      <c r="I17" s="91">
        <v>25000</v>
      </c>
      <c r="J17" s="68"/>
      <c r="K17" s="68"/>
      <c r="L17" s="68"/>
      <c r="M17" s="95">
        <v>25000</v>
      </c>
      <c r="N17" s="68"/>
      <c r="O17" s="23"/>
      <c r="P17" s="99">
        <f t="shared" si="3"/>
        <v>5000</v>
      </c>
    </row>
    <row r="18" spans="2:16" ht="14" x14ac:dyDescent="0.15">
      <c r="B18" s="32"/>
      <c r="C18" s="81"/>
      <c r="D18" s="63" t="s">
        <v>130</v>
      </c>
      <c r="E18" s="76" t="s">
        <v>146</v>
      </c>
      <c r="F18" s="101">
        <v>-0.1</v>
      </c>
      <c r="G18" s="76"/>
      <c r="H18" s="66"/>
      <c r="I18" s="91">
        <v>10000</v>
      </c>
      <c r="J18" s="64">
        <f>$I$18</f>
        <v>10000</v>
      </c>
      <c r="K18" s="64">
        <f t="shared" ref="K18:N18" si="6">$I$18</f>
        <v>10000</v>
      </c>
      <c r="L18" s="64">
        <f t="shared" si="6"/>
        <v>10000</v>
      </c>
      <c r="M18" s="64">
        <f t="shared" si="6"/>
        <v>10000</v>
      </c>
      <c r="N18" s="64">
        <f t="shared" si="6"/>
        <v>10000</v>
      </c>
      <c r="O18" s="23"/>
      <c r="P18" s="99">
        <f>SUM(I18:N18)*F18*-1</f>
        <v>6000</v>
      </c>
    </row>
    <row r="19" spans="2:16" x14ac:dyDescent="0.15">
      <c r="B19" s="32"/>
      <c r="C19" s="81" t="s">
        <v>139</v>
      </c>
      <c r="D19" s="63"/>
      <c r="E19" s="76"/>
      <c r="F19" s="102"/>
      <c r="G19" s="76"/>
      <c r="H19" s="66"/>
      <c r="I19" s="64"/>
      <c r="J19" s="65"/>
      <c r="K19" s="65"/>
      <c r="L19" s="65"/>
      <c r="M19" s="65"/>
      <c r="N19" s="65"/>
      <c r="O19" s="23"/>
      <c r="P19" s="99"/>
    </row>
    <row r="20" spans="2:16" ht="14" x14ac:dyDescent="0.15">
      <c r="B20" s="32"/>
      <c r="C20" s="81"/>
      <c r="D20" s="63" t="s">
        <v>140</v>
      </c>
      <c r="E20" s="76" t="s">
        <v>146</v>
      </c>
      <c r="F20" s="102"/>
      <c r="G20" s="76"/>
      <c r="H20" s="66"/>
      <c r="I20" s="91">
        <v>5000</v>
      </c>
      <c r="J20" s="64">
        <f>$I$20</f>
        <v>5000</v>
      </c>
      <c r="K20" s="64">
        <f t="shared" ref="K20:N20" si="7">$I$20</f>
        <v>5000</v>
      </c>
      <c r="L20" s="64">
        <f t="shared" si="7"/>
        <v>5000</v>
      </c>
      <c r="M20" s="64">
        <f t="shared" si="7"/>
        <v>5000</v>
      </c>
      <c r="N20" s="64">
        <f t="shared" si="7"/>
        <v>5000</v>
      </c>
      <c r="O20" s="23"/>
      <c r="P20" s="99"/>
    </row>
    <row r="21" spans="2:16" x14ac:dyDescent="0.15">
      <c r="B21" s="29" t="s">
        <v>25</v>
      </c>
      <c r="C21" s="30"/>
      <c r="D21" s="83"/>
      <c r="E21" s="84"/>
      <c r="F21" s="103"/>
      <c r="G21" s="84"/>
      <c r="H21" s="85"/>
      <c r="I21" s="86"/>
      <c r="J21" s="87"/>
      <c r="K21" s="87"/>
      <c r="L21" s="87"/>
      <c r="M21" s="87"/>
      <c r="N21" s="87"/>
      <c r="O21" s="23"/>
      <c r="P21" s="99"/>
    </row>
    <row r="22" spans="2:16" ht="14" x14ac:dyDescent="0.15">
      <c r="B22" s="32"/>
      <c r="C22" s="63" t="s">
        <v>126</v>
      </c>
      <c r="D22" s="88" t="s">
        <v>127</v>
      </c>
      <c r="E22" s="76"/>
      <c r="F22" s="102"/>
      <c r="G22" s="76"/>
      <c r="H22" s="66"/>
      <c r="I22" s="64"/>
      <c r="J22" s="68"/>
      <c r="K22" s="68"/>
      <c r="L22" s="68"/>
      <c r="M22" s="95">
        <v>10000</v>
      </c>
      <c r="N22" s="95">
        <v>20000</v>
      </c>
      <c r="O22" s="23"/>
      <c r="P22" s="99"/>
    </row>
    <row r="23" spans="2:16" ht="14" x14ac:dyDescent="0.15">
      <c r="B23" s="32"/>
      <c r="C23" s="63" t="s">
        <v>54</v>
      </c>
      <c r="D23" s="88"/>
      <c r="E23" s="76"/>
      <c r="F23" s="102"/>
      <c r="G23" s="76"/>
      <c r="H23" s="66"/>
      <c r="I23" s="64"/>
      <c r="J23" s="68"/>
      <c r="K23" s="68"/>
      <c r="L23" s="95">
        <v>7500</v>
      </c>
      <c r="M23" s="95">
        <v>7500</v>
      </c>
      <c r="N23" s="95">
        <v>7500</v>
      </c>
      <c r="O23" s="23"/>
      <c r="P23" s="99"/>
    </row>
    <row r="24" spans="2:16" ht="14" x14ac:dyDescent="0.15">
      <c r="B24" s="32"/>
      <c r="C24" s="63" t="s">
        <v>64</v>
      </c>
      <c r="D24" s="88" t="s">
        <v>129</v>
      </c>
      <c r="E24" s="76"/>
      <c r="F24" s="101">
        <v>-0.2</v>
      </c>
      <c r="G24" s="76"/>
      <c r="H24" s="66"/>
      <c r="I24" s="64"/>
      <c r="J24" s="68"/>
      <c r="K24" s="68"/>
      <c r="L24" s="68"/>
      <c r="M24" s="68"/>
      <c r="N24" s="95">
        <v>50000</v>
      </c>
      <c r="O24" s="23"/>
      <c r="P24" s="99">
        <f t="shared" si="3"/>
        <v>10000</v>
      </c>
    </row>
    <row r="25" spans="2:16" x14ac:dyDescent="0.15">
      <c r="B25" s="29" t="s">
        <v>23</v>
      </c>
      <c r="C25" s="30"/>
      <c r="D25" s="83"/>
      <c r="E25" s="84"/>
      <c r="F25" s="103"/>
      <c r="G25" s="84"/>
      <c r="H25" s="85"/>
      <c r="I25" s="86"/>
      <c r="J25" s="87"/>
      <c r="K25" s="87"/>
      <c r="L25" s="87"/>
      <c r="M25" s="87"/>
      <c r="N25" s="87"/>
      <c r="O25" s="23"/>
      <c r="P25" s="99"/>
    </row>
    <row r="26" spans="2:16" x14ac:dyDescent="0.15">
      <c r="B26" s="32"/>
      <c r="C26" s="81" t="s">
        <v>106</v>
      </c>
      <c r="D26" s="92">
        <v>250</v>
      </c>
      <c r="E26" s="76" t="s">
        <v>134</v>
      </c>
      <c r="F26" s="102"/>
      <c r="G26" s="133">
        <v>100</v>
      </c>
      <c r="H26" s="66" t="s">
        <v>135</v>
      </c>
      <c r="I26" s="64">
        <f>D26*G26</f>
        <v>25000</v>
      </c>
      <c r="J26" s="68">
        <f>I$26</f>
        <v>25000</v>
      </c>
      <c r="K26" s="68">
        <f t="shared" ref="K26:N26" si="8">J$26</f>
        <v>25000</v>
      </c>
      <c r="L26" s="68">
        <f t="shared" si="8"/>
        <v>25000</v>
      </c>
      <c r="M26" s="68">
        <f t="shared" si="8"/>
        <v>25000</v>
      </c>
      <c r="N26" s="68">
        <f t="shared" si="8"/>
        <v>25000</v>
      </c>
      <c r="O26" s="15"/>
      <c r="P26" s="99"/>
    </row>
    <row r="27" spans="2:16" x14ac:dyDescent="0.15">
      <c r="B27" s="29" t="s">
        <v>59</v>
      </c>
      <c r="C27" s="30"/>
      <c r="D27" s="83"/>
      <c r="E27" s="84"/>
      <c r="F27" s="103"/>
      <c r="G27" s="9"/>
      <c r="H27" s="85"/>
      <c r="I27" s="86"/>
      <c r="J27" s="85"/>
      <c r="K27" s="85"/>
      <c r="L27" s="85"/>
      <c r="M27" s="85"/>
      <c r="N27" s="85"/>
      <c r="O27" s="15"/>
      <c r="P27" s="99"/>
    </row>
    <row r="28" spans="2:16" ht="14" x14ac:dyDescent="0.15">
      <c r="B28" s="32"/>
      <c r="C28" s="81" t="s">
        <v>63</v>
      </c>
      <c r="D28" s="88" t="s">
        <v>128</v>
      </c>
      <c r="E28" s="89"/>
      <c r="F28" s="104"/>
      <c r="G28" s="76"/>
      <c r="H28" s="66"/>
      <c r="I28" s="91">
        <v>2000</v>
      </c>
      <c r="J28" s="64">
        <f>$I$28</f>
        <v>2000</v>
      </c>
      <c r="K28" s="64">
        <f t="shared" ref="K28:N28" si="9">$I$28</f>
        <v>2000</v>
      </c>
      <c r="L28" s="64">
        <f t="shared" si="9"/>
        <v>2000</v>
      </c>
      <c r="M28" s="64">
        <f t="shared" si="9"/>
        <v>2000</v>
      </c>
      <c r="N28" s="64">
        <f t="shared" si="9"/>
        <v>2000</v>
      </c>
      <c r="O28" s="15"/>
      <c r="P28" s="99"/>
    </row>
    <row r="29" spans="2:16" x14ac:dyDescent="0.15">
      <c r="B29" s="29" t="s">
        <v>51</v>
      </c>
      <c r="C29" s="30"/>
      <c r="D29" s="83"/>
      <c r="E29" s="84"/>
      <c r="F29" s="103"/>
      <c r="G29" s="84"/>
      <c r="H29" s="85"/>
      <c r="I29" s="86"/>
      <c r="J29" s="87"/>
      <c r="K29" s="87"/>
      <c r="L29" s="87"/>
      <c r="M29" s="87"/>
      <c r="N29" s="87"/>
      <c r="O29" s="23"/>
      <c r="P29" s="99"/>
    </row>
    <row r="30" spans="2:16" x14ac:dyDescent="0.15">
      <c r="B30" s="32"/>
      <c r="C30" s="81" t="s">
        <v>132</v>
      </c>
      <c r="D30" s="63"/>
      <c r="E30" s="76" t="s">
        <v>147</v>
      </c>
      <c r="F30" s="102"/>
      <c r="G30" s="76"/>
      <c r="H30" s="66"/>
      <c r="I30" s="91">
        <v>10000</v>
      </c>
      <c r="J30" s="64">
        <f>$I$30</f>
        <v>10000</v>
      </c>
      <c r="K30" s="91">
        <v>5000</v>
      </c>
      <c r="L30" s="95">
        <v>3000</v>
      </c>
      <c r="M30" s="95">
        <v>3000</v>
      </c>
      <c r="N30" s="95">
        <v>3000</v>
      </c>
      <c r="O30" s="23"/>
      <c r="P30" s="99"/>
    </row>
    <row r="31" spans="2:16" x14ac:dyDescent="0.15">
      <c r="B31" s="32"/>
      <c r="C31" s="81" t="s">
        <v>47</v>
      </c>
      <c r="D31" s="63"/>
      <c r="E31" s="76" t="s">
        <v>147</v>
      </c>
      <c r="F31" s="102"/>
      <c r="G31" s="76"/>
      <c r="H31" s="66"/>
      <c r="I31" s="91">
        <v>10000</v>
      </c>
      <c r="J31" s="64">
        <f>$I$31</f>
        <v>10000</v>
      </c>
      <c r="K31" s="91">
        <v>5000</v>
      </c>
      <c r="L31" s="95">
        <v>3000</v>
      </c>
      <c r="M31" s="95">
        <v>3000</v>
      </c>
      <c r="N31" s="95">
        <v>3000</v>
      </c>
      <c r="O31" s="15"/>
      <c r="P31" s="99"/>
    </row>
    <row r="32" spans="2:16" x14ac:dyDescent="0.15">
      <c r="B32" s="32"/>
      <c r="C32" s="81" t="s">
        <v>133</v>
      </c>
      <c r="D32" s="63"/>
      <c r="E32" s="76" t="s">
        <v>147</v>
      </c>
      <c r="F32" s="102"/>
      <c r="G32" s="76"/>
      <c r="H32" s="66"/>
      <c r="I32" s="91">
        <v>10000</v>
      </c>
      <c r="J32" s="64">
        <f>$I$32</f>
        <v>10000</v>
      </c>
      <c r="K32" s="91">
        <v>5000</v>
      </c>
      <c r="L32" s="95">
        <v>3000</v>
      </c>
      <c r="M32" s="95">
        <v>3000</v>
      </c>
      <c r="N32" s="95">
        <v>3000</v>
      </c>
      <c r="O32" s="15"/>
      <c r="P32" s="99"/>
    </row>
    <row r="33" spans="2:16" x14ac:dyDescent="0.15">
      <c r="B33" s="29" t="s">
        <v>48</v>
      </c>
      <c r="C33" s="30"/>
      <c r="D33" s="83"/>
      <c r="E33" s="84"/>
      <c r="F33" s="103"/>
      <c r="G33" s="84"/>
      <c r="H33" s="85"/>
      <c r="I33" s="86"/>
      <c r="J33" s="90"/>
      <c r="K33" s="90"/>
      <c r="L33" s="87"/>
      <c r="M33" s="87"/>
      <c r="N33" s="87"/>
      <c r="O33" s="15"/>
      <c r="P33" s="99"/>
    </row>
    <row r="34" spans="2:16" ht="28" x14ac:dyDescent="0.15">
      <c r="B34" s="32"/>
      <c r="C34" s="81" t="s">
        <v>144</v>
      </c>
      <c r="D34" s="63" t="s">
        <v>145</v>
      </c>
      <c r="E34" s="76" t="s">
        <v>146</v>
      </c>
      <c r="F34" s="101">
        <v>-0.5</v>
      </c>
      <c r="G34" s="76"/>
      <c r="H34" s="66"/>
      <c r="I34" s="91">
        <v>4000</v>
      </c>
      <c r="J34" s="64">
        <f>$I$34</f>
        <v>4000</v>
      </c>
      <c r="K34" s="64">
        <f t="shared" ref="K34:N34" si="10">$I$34</f>
        <v>4000</v>
      </c>
      <c r="L34" s="64">
        <f t="shared" si="10"/>
        <v>4000</v>
      </c>
      <c r="M34" s="64">
        <f t="shared" si="10"/>
        <v>4000</v>
      </c>
      <c r="N34" s="64">
        <f t="shared" si="10"/>
        <v>4000</v>
      </c>
      <c r="O34" s="15"/>
      <c r="P34" s="99">
        <f t="shared" si="3"/>
        <v>12000</v>
      </c>
    </row>
    <row r="35" spans="2:16" x14ac:dyDescent="0.15">
      <c r="B35" s="29" t="s">
        <v>26</v>
      </c>
      <c r="C35" s="30"/>
      <c r="D35" s="83"/>
      <c r="E35" s="84"/>
      <c r="F35" s="84"/>
      <c r="G35" s="84"/>
      <c r="H35" s="85"/>
      <c r="I35" s="86"/>
      <c r="J35" s="90"/>
      <c r="K35" s="90"/>
      <c r="L35" s="90"/>
      <c r="M35" s="90"/>
      <c r="N35" s="90"/>
      <c r="O35" s="65"/>
      <c r="P35" s="99"/>
    </row>
    <row r="36" spans="2:16" x14ac:dyDescent="0.15">
      <c r="C36" s="8" t="s">
        <v>52</v>
      </c>
      <c r="D36" s="57"/>
      <c r="E36" s="55" t="s">
        <v>146</v>
      </c>
      <c r="I36" s="91">
        <v>1000</v>
      </c>
      <c r="J36" s="65"/>
      <c r="K36" s="65"/>
      <c r="L36" s="65"/>
      <c r="M36" s="65"/>
      <c r="N36" s="65"/>
      <c r="O36" s="65"/>
      <c r="P36" s="99"/>
    </row>
    <row r="37" spans="2:16" x14ac:dyDescent="0.15">
      <c r="B37" s="32"/>
      <c r="C37" s="75" t="s">
        <v>115</v>
      </c>
      <c r="D37" s="63"/>
      <c r="E37" s="55" t="s">
        <v>146</v>
      </c>
      <c r="G37" s="76"/>
      <c r="H37" s="66"/>
      <c r="I37" s="91">
        <v>10000</v>
      </c>
      <c r="J37" s="66"/>
      <c r="K37" s="66"/>
      <c r="L37" s="66"/>
      <c r="M37" s="66"/>
      <c r="N37" s="66"/>
      <c r="O37" s="15"/>
      <c r="P37" s="99"/>
    </row>
    <row r="38" spans="2:16" x14ac:dyDescent="0.15">
      <c r="B38" s="32"/>
      <c r="C38" s="75" t="s">
        <v>143</v>
      </c>
      <c r="D38" s="63"/>
      <c r="E38" s="93">
        <v>2</v>
      </c>
      <c r="F38" s="93"/>
      <c r="G38" s="93">
        <v>22</v>
      </c>
      <c r="H38" s="22">
        <v>75</v>
      </c>
      <c r="I38" s="64">
        <f>E38*G38*H38</f>
        <v>3300</v>
      </c>
      <c r="J38" s="68">
        <f>$I$38</f>
        <v>3300</v>
      </c>
      <c r="K38" s="68">
        <f t="shared" ref="K38:N38" si="11">$I$38</f>
        <v>3300</v>
      </c>
      <c r="L38" s="68">
        <f t="shared" si="11"/>
        <v>3300</v>
      </c>
      <c r="M38" s="68">
        <f t="shared" si="11"/>
        <v>3300</v>
      </c>
      <c r="N38" s="68">
        <f t="shared" si="11"/>
        <v>3300</v>
      </c>
      <c r="O38" s="15"/>
      <c r="P38" s="99"/>
    </row>
    <row r="39" spans="2:16" x14ac:dyDescent="0.15">
      <c r="B39" s="32"/>
      <c r="C39" s="75" t="s">
        <v>46</v>
      </c>
      <c r="D39" s="63"/>
      <c r="E39" s="55" t="s">
        <v>146</v>
      </c>
      <c r="G39" s="76"/>
      <c r="H39" s="66"/>
      <c r="I39" s="91">
        <v>2000</v>
      </c>
      <c r="J39" s="64">
        <f>$I$39</f>
        <v>2000</v>
      </c>
      <c r="K39" s="64">
        <f t="shared" ref="K39:N39" si="12">$I$39</f>
        <v>2000</v>
      </c>
      <c r="L39" s="64">
        <f t="shared" si="12"/>
        <v>2000</v>
      </c>
      <c r="M39" s="64">
        <f t="shared" si="12"/>
        <v>2000</v>
      </c>
      <c r="N39" s="64">
        <f t="shared" si="12"/>
        <v>2000</v>
      </c>
      <c r="O39" s="23"/>
      <c r="P39" s="99"/>
    </row>
    <row r="40" spans="2:16" ht="14" thickBot="1" x14ac:dyDescent="0.2">
      <c r="B40" s="17"/>
      <c r="C40" s="20" t="s">
        <v>151</v>
      </c>
      <c r="D40" s="61"/>
      <c r="E40" s="62" t="s">
        <v>146</v>
      </c>
      <c r="F40" s="62"/>
      <c r="G40" s="62"/>
      <c r="H40" s="21"/>
      <c r="I40" s="94">
        <v>1000</v>
      </c>
      <c r="J40" s="67">
        <f>$I$40</f>
        <v>1000</v>
      </c>
      <c r="K40" s="67">
        <f t="shared" ref="K40:N40" si="13">$I$40</f>
        <v>1000</v>
      </c>
      <c r="L40" s="67">
        <f t="shared" si="13"/>
        <v>1000</v>
      </c>
      <c r="M40" s="67">
        <f t="shared" si="13"/>
        <v>1000</v>
      </c>
      <c r="N40" s="67">
        <f t="shared" si="13"/>
        <v>1000</v>
      </c>
      <c r="O40" s="66"/>
      <c r="P40" s="99"/>
    </row>
    <row r="41" spans="2:16" x14ac:dyDescent="0.15">
      <c r="D41" s="57"/>
      <c r="I41" s="24">
        <f>SUM(I6:I40)</f>
        <v>254760</v>
      </c>
      <c r="J41" s="24">
        <f>SUM(J6:J40)</f>
        <v>143760</v>
      </c>
      <c r="K41" s="24">
        <f>SUM(K6:K40)</f>
        <v>153760</v>
      </c>
      <c r="L41" s="24">
        <f>SUM(L6:L40)</f>
        <v>155260</v>
      </c>
      <c r="M41" s="24">
        <f>SUM(M6:M40)</f>
        <v>169660</v>
      </c>
      <c r="N41" s="24">
        <f>SUM(N6:N40)</f>
        <v>204660</v>
      </c>
      <c r="O41" s="33"/>
      <c r="P41" s="99"/>
    </row>
    <row r="42" spans="2:16" x14ac:dyDescent="0.15">
      <c r="D42" s="57"/>
      <c r="I42" s="64"/>
      <c r="J42" s="15"/>
      <c r="K42" s="15"/>
      <c r="L42" s="15"/>
      <c r="M42" s="15"/>
      <c r="N42" s="15"/>
      <c r="O42" s="15"/>
      <c r="P42" s="99"/>
    </row>
    <row r="43" spans="2:16" x14ac:dyDescent="0.15">
      <c r="M43" s="70" t="s">
        <v>18</v>
      </c>
      <c r="N43" s="71">
        <f>SUM(I41:N41)-(SUM(I13:N13))</f>
        <v>901860</v>
      </c>
      <c r="P43" s="99"/>
    </row>
    <row r="44" spans="2:16" x14ac:dyDescent="0.15">
      <c r="P44" s="10"/>
    </row>
    <row r="45" spans="2:16" x14ac:dyDescent="0.15">
      <c r="P45" s="10"/>
    </row>
    <row r="46" spans="2:16" x14ac:dyDescent="0.15">
      <c r="P46" s="100">
        <f>SUM(P7:P43)</f>
        <v>108850</v>
      </c>
    </row>
    <row r="47" spans="2:16" x14ac:dyDescent="0.15">
      <c r="P47" s="10"/>
    </row>
    <row r="48" spans="2:16" x14ac:dyDescent="0.15">
      <c r="P48" s="10"/>
    </row>
    <row r="49" spans="16:16" x14ac:dyDescent="0.15">
      <c r="P49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EA2E-0484-9342-80E1-98725FC5211A}">
  <dimension ref="B2:J49"/>
  <sheetViews>
    <sheetView zoomScale="118" workbookViewId="0">
      <pane ySplit="5" topLeftCell="A6" activePane="bottomLeft" state="frozen"/>
      <selection pane="bottomLeft" activeCell="D43" sqref="D43"/>
    </sheetView>
  </sheetViews>
  <sheetFormatPr baseColWidth="10" defaultRowHeight="14" x14ac:dyDescent="0.15"/>
  <cols>
    <col min="1" max="1" width="7" customWidth="1"/>
    <col min="2" max="2" width="16.5" style="3" bestFit="1" customWidth="1"/>
    <col min="3" max="3" width="30" customWidth="1"/>
    <col min="4" max="4" width="65.83203125" style="40" customWidth="1"/>
  </cols>
  <sheetData>
    <row r="2" spans="2:10" x14ac:dyDescent="0.15">
      <c r="B2" s="14" t="s">
        <v>55</v>
      </c>
      <c r="C2" s="8" t="s">
        <v>66</v>
      </c>
    </row>
    <row r="3" spans="2:10" x14ac:dyDescent="0.15">
      <c r="B3" s="14" t="s">
        <v>56</v>
      </c>
      <c r="C3" s="8" t="s">
        <v>159</v>
      </c>
    </row>
    <row r="5" spans="2:10" ht="16" thickBot="1" x14ac:dyDescent="0.2">
      <c r="B5" s="17" t="s">
        <v>57</v>
      </c>
      <c r="C5" s="17" t="s">
        <v>61</v>
      </c>
      <c r="D5" s="41" t="s">
        <v>56</v>
      </c>
      <c r="E5" s="36" t="s">
        <v>67</v>
      </c>
      <c r="F5" s="35" t="s">
        <v>68</v>
      </c>
      <c r="G5" s="35" t="s">
        <v>69</v>
      </c>
      <c r="H5" s="35" t="s">
        <v>70</v>
      </c>
      <c r="I5" s="35" t="s">
        <v>71</v>
      </c>
      <c r="J5" s="35" t="s">
        <v>72</v>
      </c>
    </row>
    <row r="6" spans="2:10" x14ac:dyDescent="0.15">
      <c r="B6" s="47" t="s">
        <v>50</v>
      </c>
      <c r="C6" s="27"/>
      <c r="D6" s="48"/>
      <c r="E6" s="49"/>
      <c r="F6" s="50"/>
      <c r="G6" s="50"/>
      <c r="H6" s="27"/>
      <c r="I6" s="27"/>
      <c r="J6" s="27"/>
    </row>
    <row r="7" spans="2:10" ht="30" x14ac:dyDescent="0.15">
      <c r="B7" s="53"/>
      <c r="C7" s="39" t="s">
        <v>74</v>
      </c>
      <c r="D7" s="42" t="s">
        <v>75</v>
      </c>
      <c r="E7" s="44"/>
      <c r="F7" s="45"/>
      <c r="G7" s="45"/>
      <c r="H7" s="34"/>
      <c r="I7" s="34"/>
      <c r="J7" s="34"/>
    </row>
    <row r="8" spans="2:10" ht="30" x14ac:dyDescent="0.15">
      <c r="B8" s="53"/>
      <c r="C8" s="34" t="s">
        <v>76</v>
      </c>
      <c r="D8" s="43" t="s">
        <v>77</v>
      </c>
      <c r="E8" s="44"/>
      <c r="F8" s="45"/>
      <c r="G8" s="45"/>
      <c r="H8" s="34"/>
      <c r="I8" s="34"/>
      <c r="J8" s="34"/>
    </row>
    <row r="9" spans="2:10" ht="30" x14ac:dyDescent="0.15">
      <c r="B9" s="53"/>
      <c r="C9" s="34" t="s">
        <v>78</v>
      </c>
      <c r="D9" s="43" t="s">
        <v>79</v>
      </c>
      <c r="E9" s="44"/>
      <c r="F9" s="45"/>
      <c r="G9" s="45"/>
      <c r="H9" s="34"/>
      <c r="I9" s="34"/>
      <c r="J9" s="34"/>
    </row>
    <row r="10" spans="2:10" ht="30" x14ac:dyDescent="0.15">
      <c r="B10" s="53"/>
      <c r="C10" s="34" t="s">
        <v>80</v>
      </c>
      <c r="D10" s="43" t="s">
        <v>81</v>
      </c>
      <c r="E10" s="44"/>
      <c r="F10" s="45"/>
      <c r="G10" s="45"/>
      <c r="H10" s="34"/>
      <c r="I10" s="34"/>
      <c r="J10" s="34"/>
    </row>
    <row r="11" spans="2:10" ht="30" x14ac:dyDescent="0.15">
      <c r="B11" s="53"/>
      <c r="C11" s="34" t="s">
        <v>82</v>
      </c>
      <c r="D11" s="43" t="s">
        <v>83</v>
      </c>
      <c r="E11" s="44"/>
      <c r="F11" s="45"/>
      <c r="G11" s="45"/>
      <c r="H11" s="34"/>
      <c r="I11" s="34"/>
      <c r="J11" s="34"/>
    </row>
    <row r="12" spans="2:10" ht="30" x14ac:dyDescent="0.15">
      <c r="B12" s="53"/>
      <c r="C12" s="34" t="s">
        <v>84</v>
      </c>
      <c r="D12" s="43" t="s">
        <v>85</v>
      </c>
      <c r="E12" s="44"/>
      <c r="F12" s="45"/>
      <c r="G12" s="45"/>
      <c r="H12" s="34"/>
      <c r="I12" s="34"/>
      <c r="J12" s="34"/>
    </row>
    <row r="13" spans="2:10" ht="30" x14ac:dyDescent="0.15">
      <c r="B13" s="53"/>
      <c r="C13" s="34" t="s">
        <v>86</v>
      </c>
      <c r="D13" s="43" t="s">
        <v>87</v>
      </c>
      <c r="E13" s="44"/>
      <c r="F13" s="45"/>
      <c r="G13" s="45"/>
      <c r="H13" s="34"/>
      <c r="I13" s="34"/>
      <c r="J13" s="34"/>
    </row>
    <row r="14" spans="2:10" ht="30" x14ac:dyDescent="0.15">
      <c r="B14" s="53"/>
      <c r="C14" s="34" t="s">
        <v>88</v>
      </c>
      <c r="D14" s="43" t="s">
        <v>89</v>
      </c>
      <c r="E14" s="44"/>
      <c r="F14" s="45"/>
      <c r="G14" s="45"/>
      <c r="H14" s="34"/>
      <c r="I14" s="34"/>
      <c r="J14" s="34"/>
    </row>
    <row r="15" spans="2:10" x14ac:dyDescent="0.15">
      <c r="B15" s="6" t="s">
        <v>49</v>
      </c>
      <c r="C15" s="4"/>
      <c r="D15" s="51"/>
      <c r="E15" s="52"/>
      <c r="F15" s="5"/>
      <c r="G15" s="5"/>
      <c r="H15" s="5"/>
      <c r="I15" s="5"/>
      <c r="J15" s="5"/>
    </row>
    <row r="16" spans="2:10" x14ac:dyDescent="0.15">
      <c r="B16" s="53"/>
      <c r="C16" s="39" t="s">
        <v>62</v>
      </c>
      <c r="D16" s="43"/>
      <c r="E16" s="37"/>
      <c r="F16" s="34"/>
      <c r="G16" s="34"/>
      <c r="H16" s="34"/>
      <c r="I16" s="34"/>
      <c r="J16" s="34"/>
    </row>
    <row r="17" spans="2:10" ht="15" x14ac:dyDescent="0.15">
      <c r="B17" s="53"/>
      <c r="C17" s="34"/>
      <c r="D17" s="42" t="s">
        <v>90</v>
      </c>
      <c r="E17" s="44"/>
      <c r="F17" s="45"/>
      <c r="G17" s="45"/>
      <c r="H17" s="45"/>
      <c r="I17" s="34"/>
      <c r="J17" s="34"/>
    </row>
    <row r="18" spans="2:10" ht="15" x14ac:dyDescent="0.15">
      <c r="B18" s="53"/>
      <c r="C18" s="34"/>
      <c r="D18" s="42" t="s">
        <v>91</v>
      </c>
      <c r="E18" s="44"/>
      <c r="F18" s="45"/>
      <c r="G18" s="45"/>
      <c r="H18" s="45"/>
      <c r="I18" s="45"/>
      <c r="J18" s="34"/>
    </row>
    <row r="19" spans="2:10" ht="15" x14ac:dyDescent="0.15">
      <c r="B19" s="53"/>
      <c r="C19" s="34"/>
      <c r="D19" s="42" t="s">
        <v>92</v>
      </c>
      <c r="E19" s="44"/>
      <c r="F19" s="45"/>
      <c r="G19" s="45"/>
      <c r="H19" s="45"/>
      <c r="I19" s="45"/>
      <c r="J19" s="45"/>
    </row>
    <row r="20" spans="2:10" x14ac:dyDescent="0.15">
      <c r="B20" s="53"/>
      <c r="C20" s="39" t="s">
        <v>93</v>
      </c>
      <c r="D20" s="72"/>
      <c r="E20" s="73"/>
      <c r="F20" s="74"/>
      <c r="G20" s="74"/>
      <c r="H20" s="74"/>
      <c r="I20" s="74"/>
      <c r="J20" s="74"/>
    </row>
    <row r="21" spans="2:10" ht="15" x14ac:dyDescent="0.15">
      <c r="B21" s="53"/>
      <c r="C21" s="39"/>
      <c r="D21" s="42" t="s">
        <v>138</v>
      </c>
      <c r="E21" s="44"/>
      <c r="F21" s="45"/>
      <c r="G21" s="45"/>
      <c r="H21" s="45"/>
      <c r="I21" s="45"/>
      <c r="J21" s="45"/>
    </row>
    <row r="22" spans="2:10" x14ac:dyDescent="0.15">
      <c r="B22" s="6" t="s">
        <v>25</v>
      </c>
      <c r="C22" s="5"/>
      <c r="D22" s="51"/>
      <c r="E22" s="52"/>
      <c r="F22" s="5"/>
      <c r="G22" s="5"/>
      <c r="H22" s="5"/>
      <c r="I22" s="5"/>
      <c r="J22" s="5"/>
    </row>
    <row r="23" spans="2:10" ht="15" x14ac:dyDescent="0.15">
      <c r="B23" s="53"/>
      <c r="C23" s="39" t="s">
        <v>53</v>
      </c>
      <c r="D23" s="42" t="s">
        <v>94</v>
      </c>
      <c r="E23" s="37"/>
      <c r="F23" s="34"/>
      <c r="G23" s="34"/>
      <c r="H23" s="34"/>
      <c r="I23" s="34"/>
      <c r="J23" s="34"/>
    </row>
    <row r="24" spans="2:10" x14ac:dyDescent="0.15">
      <c r="B24" s="53"/>
      <c r="C24" s="39" t="s">
        <v>95</v>
      </c>
      <c r="D24" s="43"/>
      <c r="E24" s="44"/>
      <c r="F24" s="45"/>
      <c r="G24" s="45"/>
      <c r="H24" s="45"/>
      <c r="I24" s="45"/>
      <c r="J24" s="45"/>
    </row>
    <row r="25" spans="2:10" ht="15" x14ac:dyDescent="0.15">
      <c r="B25" s="53"/>
      <c r="C25" s="34"/>
      <c r="D25" s="42" t="s">
        <v>54</v>
      </c>
      <c r="E25" s="37"/>
      <c r="F25" s="34"/>
      <c r="G25" s="34"/>
      <c r="H25" s="45"/>
      <c r="I25" s="45"/>
      <c r="J25" s="45"/>
    </row>
    <row r="26" spans="2:10" ht="15" x14ac:dyDescent="0.15">
      <c r="B26" s="53"/>
      <c r="C26" s="34"/>
      <c r="D26" s="42" t="s">
        <v>96</v>
      </c>
      <c r="E26" s="37"/>
      <c r="F26" s="34"/>
      <c r="G26" s="34"/>
      <c r="H26" s="34"/>
      <c r="I26" s="45"/>
      <c r="J26" s="45"/>
    </row>
    <row r="27" spans="2:10" ht="15" x14ac:dyDescent="0.15">
      <c r="B27" s="53"/>
      <c r="C27" s="34"/>
      <c r="D27" s="42" t="s">
        <v>97</v>
      </c>
      <c r="E27" s="37"/>
      <c r="F27" s="34"/>
      <c r="G27" s="34"/>
      <c r="H27" s="34"/>
      <c r="I27" s="34"/>
      <c r="J27" s="45"/>
    </row>
    <row r="28" spans="2:10" x14ac:dyDescent="0.15">
      <c r="B28" s="53"/>
      <c r="C28" s="39" t="s">
        <v>73</v>
      </c>
      <c r="D28" s="43"/>
      <c r="E28" s="37"/>
      <c r="F28" s="34"/>
      <c r="G28" s="34"/>
      <c r="H28" s="34"/>
      <c r="I28" s="34"/>
      <c r="J28" s="34"/>
    </row>
    <row r="29" spans="2:10" ht="15" x14ac:dyDescent="0.15">
      <c r="B29" s="53"/>
      <c r="C29" s="34"/>
      <c r="D29" s="42" t="s">
        <v>98</v>
      </c>
      <c r="E29" s="44"/>
      <c r="F29" s="45"/>
      <c r="G29" s="45"/>
      <c r="H29" s="45"/>
      <c r="I29" s="45"/>
      <c r="J29" s="45"/>
    </row>
    <row r="30" spans="2:10" x14ac:dyDescent="0.15">
      <c r="B30" s="6" t="s">
        <v>99</v>
      </c>
      <c r="C30" s="5"/>
      <c r="D30" s="51"/>
      <c r="E30" s="52"/>
      <c r="F30" s="5"/>
      <c r="G30" s="5"/>
      <c r="H30" s="5"/>
      <c r="I30" s="5"/>
      <c r="J30" s="5"/>
    </row>
    <row r="31" spans="2:10" x14ac:dyDescent="0.15">
      <c r="B31" s="53"/>
      <c r="C31" s="39" t="s">
        <v>51</v>
      </c>
      <c r="D31" s="43"/>
      <c r="E31" s="37"/>
      <c r="F31" s="34"/>
      <c r="G31" s="34"/>
      <c r="H31" s="34"/>
      <c r="I31" s="34"/>
      <c r="J31" s="34"/>
    </row>
    <row r="32" spans="2:10" ht="15" x14ac:dyDescent="0.15">
      <c r="B32" s="53"/>
      <c r="C32" s="34"/>
      <c r="D32" s="42" t="s">
        <v>100</v>
      </c>
      <c r="E32" s="44"/>
      <c r="F32" s="45"/>
      <c r="G32" s="45"/>
      <c r="H32" s="34"/>
      <c r="I32" s="34"/>
      <c r="J32" s="34"/>
    </row>
    <row r="33" spans="2:10" ht="15" x14ac:dyDescent="0.15">
      <c r="B33" s="53"/>
      <c r="C33" s="34"/>
      <c r="D33" s="42" t="s">
        <v>101</v>
      </c>
      <c r="E33" s="44"/>
      <c r="F33" s="45"/>
      <c r="G33" s="45"/>
      <c r="H33" s="34"/>
      <c r="I33" s="34"/>
      <c r="J33" s="34"/>
    </row>
    <row r="34" spans="2:10" ht="15" x14ac:dyDescent="0.15">
      <c r="B34" s="53"/>
      <c r="C34" s="34"/>
      <c r="D34" s="42" t="s">
        <v>102</v>
      </c>
      <c r="E34" s="44"/>
      <c r="F34" s="45"/>
      <c r="G34" s="45"/>
      <c r="H34" s="34"/>
      <c r="I34" s="34"/>
      <c r="J34" s="34"/>
    </row>
    <row r="35" spans="2:10" ht="15" x14ac:dyDescent="0.15">
      <c r="B35" s="53"/>
      <c r="C35" s="34"/>
      <c r="D35" s="42" t="s">
        <v>103</v>
      </c>
      <c r="E35" s="37"/>
      <c r="F35" s="34"/>
      <c r="G35" s="45"/>
      <c r="H35" s="45"/>
      <c r="I35" s="45"/>
      <c r="J35" s="45"/>
    </row>
    <row r="36" spans="2:10" ht="15" x14ac:dyDescent="0.15">
      <c r="B36" s="53"/>
      <c r="C36" s="34"/>
      <c r="D36" s="42" t="s">
        <v>104</v>
      </c>
      <c r="E36" s="37"/>
      <c r="F36" s="34"/>
      <c r="G36" s="34"/>
      <c r="H36" s="45"/>
      <c r="I36" s="45"/>
      <c r="J36" s="45"/>
    </row>
    <row r="37" spans="2:10" x14ac:dyDescent="0.15">
      <c r="B37" s="6" t="s">
        <v>105</v>
      </c>
      <c r="C37" s="5"/>
      <c r="D37" s="51"/>
      <c r="E37" s="52"/>
      <c r="F37" s="5"/>
      <c r="G37" s="5"/>
      <c r="H37" s="5"/>
      <c r="I37" s="5"/>
      <c r="J37" s="5"/>
    </row>
    <row r="38" spans="2:10" ht="15" x14ac:dyDescent="0.15">
      <c r="B38" s="53"/>
      <c r="C38" s="39" t="s">
        <v>106</v>
      </c>
      <c r="D38" s="42" t="s">
        <v>107</v>
      </c>
      <c r="E38" s="44"/>
      <c r="F38" s="45"/>
      <c r="G38" s="45"/>
      <c r="H38" s="34"/>
      <c r="I38" s="34"/>
      <c r="J38" s="34"/>
    </row>
    <row r="39" spans="2:10" x14ac:dyDescent="0.15">
      <c r="B39" s="6" t="s">
        <v>48</v>
      </c>
      <c r="C39" s="5"/>
      <c r="D39" s="51"/>
      <c r="E39" s="52"/>
      <c r="F39" s="5"/>
      <c r="G39" s="5"/>
      <c r="H39" s="5"/>
      <c r="I39" s="5"/>
      <c r="J39" s="5"/>
    </row>
    <row r="40" spans="2:10" ht="15" x14ac:dyDescent="0.15">
      <c r="B40" s="53"/>
      <c r="C40" s="39" t="s">
        <v>108</v>
      </c>
      <c r="D40" s="42" t="s">
        <v>109</v>
      </c>
      <c r="E40" s="44"/>
      <c r="F40" s="45"/>
      <c r="G40" s="45"/>
      <c r="H40" s="34"/>
      <c r="I40" s="34"/>
      <c r="J40" s="34"/>
    </row>
    <row r="41" spans="2:10" ht="15" x14ac:dyDescent="0.15">
      <c r="B41" s="53"/>
      <c r="C41" s="39" t="s">
        <v>110</v>
      </c>
      <c r="D41" s="42" t="s">
        <v>111</v>
      </c>
      <c r="E41" s="44"/>
      <c r="F41" s="45"/>
      <c r="G41" s="45"/>
      <c r="H41" s="34"/>
      <c r="I41" s="34"/>
      <c r="J41" s="34"/>
    </row>
    <row r="42" spans="2:10" ht="15" x14ac:dyDescent="0.15">
      <c r="B42" s="53"/>
      <c r="C42" s="39" t="s">
        <v>65</v>
      </c>
      <c r="D42" s="42" t="s">
        <v>112</v>
      </c>
      <c r="E42" s="37"/>
      <c r="F42" s="34"/>
      <c r="G42" s="34"/>
      <c r="H42" s="45"/>
      <c r="I42" s="45"/>
      <c r="J42" s="45"/>
    </row>
    <row r="43" spans="2:10" ht="15" x14ac:dyDescent="0.15">
      <c r="B43" s="53"/>
      <c r="C43" s="39" t="s">
        <v>113</v>
      </c>
      <c r="D43" s="42" t="s">
        <v>114</v>
      </c>
      <c r="E43" s="37"/>
      <c r="F43" s="34"/>
      <c r="G43" s="34"/>
      <c r="H43" s="45"/>
      <c r="I43" s="45"/>
      <c r="J43" s="45"/>
    </row>
    <row r="44" spans="2:10" x14ac:dyDescent="0.15">
      <c r="B44" s="6" t="s">
        <v>26</v>
      </c>
      <c r="C44" s="5"/>
      <c r="D44" s="51"/>
      <c r="E44" s="5"/>
      <c r="F44" s="5"/>
      <c r="G44" s="5"/>
      <c r="H44" s="5"/>
      <c r="I44" s="5"/>
      <c r="J44" s="5"/>
    </row>
    <row r="45" spans="2:10" x14ac:dyDescent="0.15">
      <c r="C45" s="2" t="s">
        <v>52</v>
      </c>
      <c r="E45" s="46"/>
      <c r="F45" s="46"/>
    </row>
    <row r="46" spans="2:10" x14ac:dyDescent="0.15">
      <c r="C46" s="2" t="s">
        <v>115</v>
      </c>
      <c r="E46" s="46"/>
      <c r="F46" s="46"/>
    </row>
    <row r="47" spans="2:10" x14ac:dyDescent="0.15">
      <c r="C47" s="2" t="s">
        <v>116</v>
      </c>
      <c r="E47" s="46"/>
      <c r="F47" s="46"/>
      <c r="G47" s="46"/>
      <c r="H47" s="46"/>
      <c r="I47" s="46"/>
      <c r="J47" s="46"/>
    </row>
    <row r="48" spans="2:10" x14ac:dyDescent="0.15">
      <c r="C48" s="2" t="s">
        <v>46</v>
      </c>
      <c r="E48" s="46"/>
      <c r="F48" s="46"/>
      <c r="G48" s="46"/>
      <c r="H48" s="46"/>
      <c r="I48" s="46"/>
      <c r="J48" s="46"/>
    </row>
    <row r="49" spans="3:10" ht="15" x14ac:dyDescent="0.15">
      <c r="C49" s="2" t="s">
        <v>117</v>
      </c>
      <c r="D49" s="12" t="s">
        <v>118</v>
      </c>
      <c r="E49" s="46"/>
      <c r="F49" s="46"/>
      <c r="G49" s="46"/>
      <c r="H49" s="46"/>
      <c r="I49" s="46"/>
      <c r="J49" s="46"/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baseColWidth="10" defaultColWidth="12.6640625" defaultRowHeight="15" customHeight="1" x14ac:dyDescent="0.15"/>
  <cols>
    <col min="1" max="1" width="13.6640625" customWidth="1"/>
    <col min="2" max="2" width="8.6640625" customWidth="1"/>
    <col min="3" max="3" width="20" customWidth="1"/>
    <col min="4" max="6" width="8.6640625" customWidth="1"/>
  </cols>
  <sheetData>
    <row r="1" spans="1:3" ht="14" x14ac:dyDescent="0.15">
      <c r="A1" s="1" t="s">
        <v>1</v>
      </c>
      <c r="C1" s="1" t="s">
        <v>0</v>
      </c>
    </row>
    <row r="2" spans="1:3" ht="14" x14ac:dyDescent="0.15">
      <c r="A2" s="1" t="s">
        <v>2</v>
      </c>
      <c r="C2" s="1" t="s">
        <v>3</v>
      </c>
    </row>
    <row r="3" spans="1:3" ht="14" x14ac:dyDescent="0.15">
      <c r="A3" s="1" t="s">
        <v>4</v>
      </c>
      <c r="C3" s="1" t="s">
        <v>5</v>
      </c>
    </row>
    <row r="4" spans="1:3" ht="14" x14ac:dyDescent="0.15">
      <c r="A4" s="1" t="s">
        <v>6</v>
      </c>
      <c r="C4" s="1" t="s">
        <v>7</v>
      </c>
    </row>
    <row r="5" spans="1:3" ht="14" x14ac:dyDescent="0.15">
      <c r="A5" s="1" t="s">
        <v>8</v>
      </c>
      <c r="C5" s="1" t="s">
        <v>9</v>
      </c>
    </row>
    <row r="6" spans="1:3" ht="14" x14ac:dyDescent="0.15">
      <c r="A6" s="1" t="s">
        <v>10</v>
      </c>
      <c r="C6" s="1" t="s">
        <v>11</v>
      </c>
    </row>
    <row r="7" spans="1:3" ht="14" x14ac:dyDescent="0.15">
      <c r="A7" s="1" t="s">
        <v>12</v>
      </c>
    </row>
    <row r="8" spans="1:3" ht="14" x14ac:dyDescent="0.15">
      <c r="A8" s="1" t="s">
        <v>13</v>
      </c>
    </row>
    <row r="9" spans="1:3" ht="14" x14ac:dyDescent="0.15">
      <c r="A9" s="1" t="s">
        <v>14</v>
      </c>
    </row>
    <row r="10" spans="1:3" ht="14" x14ac:dyDescent="0.15">
      <c r="A10" s="1" t="s">
        <v>15</v>
      </c>
    </row>
    <row r="11" spans="1:3" ht="14" x14ac:dyDescent="0.15">
      <c r="A11" s="1" t="s">
        <v>16</v>
      </c>
    </row>
    <row r="12" spans="1:3" ht="14" x14ac:dyDescent="0.15">
      <c r="A12" s="1" t="s">
        <v>17</v>
      </c>
    </row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Master</vt:lpstr>
      <vt:lpstr>Payroll &amp; Expences</vt:lpstr>
      <vt:lpstr>Timeline</vt:lpstr>
      <vt:lpstr>Pick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rokas Petskevicius</cp:lastModifiedBy>
  <dcterms:created xsi:type="dcterms:W3CDTF">2025-11-03T22:23:20Z</dcterms:created>
  <dcterms:modified xsi:type="dcterms:W3CDTF">2025-12-26T10:04:16Z</dcterms:modified>
</cp:coreProperties>
</file>